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filterPrivacy="1" codeName="ThisWorkbook" defaultThemeVersion="166925"/>
  <xr:revisionPtr revIDLastSave="0" documentId="13_ncr:1_{8EC857C0-ABAD-40E4-96DC-43D1C3E8F008}" xr6:coauthVersionLast="36" xr6:coauthVersionMax="36" xr10:uidLastSave="{00000000-0000-0000-0000-000000000000}"/>
  <workbookProtection workbookAlgorithmName="SHA-512" workbookHashValue="GM3bBDG0zKwPIb/29DBjaTXVgo4GMNSgWDdWPu7f+YTn19j4Am5Z/7uZXo2//6V3JIxC89Kt44TiDzCCrJEQxA==" workbookSaltValue="XdeGOEwn98XFTB1afOXGeg==" workbookSpinCount="100000" lockStructure="1"/>
  <bookViews>
    <workbookView xWindow="0" yWindow="0" windowWidth="28800" windowHeight="12135" tabRatio="699" xr2:uid="{AEBA670D-AB98-45F0-AA7C-A2A8AA910FDB}"/>
  </bookViews>
  <sheets>
    <sheet name="醸造行為に関する表明書（様式９）" sheetId="63" r:id="rId1"/>
    <sheet name="総アルコール濃度計算表" sheetId="65" state="hidden" r:id="rId2"/>
    <sheet name="栽培地域区分と醸造行為" sheetId="64" state="hidden" r:id="rId3"/>
  </sheets>
  <definedNames>
    <definedName name="_xlnm.Print_Area" localSheetId="2">栽培地域区分と醸造行為!$A$1:$N$13</definedName>
    <definedName name="_xlnm.Print_Area" localSheetId="0">'醸造行為に関する表明書（様式９）'!$A$1:$N$112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06" i="63" l="1"/>
  <c r="T75" i="63" l="1"/>
  <c r="T74" i="63"/>
  <c r="T73" i="63"/>
  <c r="U74" i="63" l="1"/>
  <c r="V73" i="63"/>
  <c r="U73" i="63"/>
  <c r="U87" i="63" l="1"/>
  <c r="U86" i="63"/>
  <c r="O37" i="63" l="1"/>
  <c r="O62" i="63" l="1"/>
  <c r="O61" i="63"/>
  <c r="V85" i="63" l="1"/>
  <c r="V86" i="63"/>
  <c r="V94" i="63"/>
  <c r="W42" i="63" l="1"/>
  <c r="V47" i="63" l="1"/>
  <c r="V25" i="63"/>
  <c r="V26" i="63"/>
  <c r="V27" i="63"/>
  <c r="V28" i="63"/>
  <c r="V29" i="63"/>
  <c r="V30" i="63"/>
  <c r="V31" i="63"/>
  <c r="V32" i="63"/>
  <c r="V33" i="63"/>
  <c r="V34" i="63"/>
  <c r="V21" i="63"/>
  <c r="V82" i="63" l="1"/>
  <c r="U40" i="63" l="1"/>
  <c r="U43" i="63"/>
  <c r="D56" i="65"/>
  <c r="D52" i="65"/>
  <c r="D48" i="65"/>
  <c r="D3" i="65"/>
  <c r="G3" i="65" s="1"/>
  <c r="F3" i="65" l="1"/>
  <c r="J3" i="65"/>
  <c r="K3" i="65"/>
  <c r="U61" i="63"/>
  <c r="U60" i="63"/>
  <c r="U58" i="63"/>
  <c r="D20" i="65" l="1"/>
  <c r="D21" i="65"/>
  <c r="D22" i="65"/>
  <c r="D23" i="65"/>
  <c r="D24" i="65"/>
  <c r="D25" i="65"/>
  <c r="D32" i="65"/>
  <c r="D33" i="65"/>
  <c r="D34" i="65"/>
  <c r="D35" i="65"/>
  <c r="D36" i="65"/>
  <c r="D37" i="65"/>
  <c r="D38" i="65"/>
  <c r="D4" i="65"/>
  <c r="D5" i="65"/>
  <c r="D6" i="65"/>
  <c r="D7" i="65"/>
  <c r="D8" i="65"/>
  <c r="D9" i="65"/>
  <c r="D10" i="65"/>
  <c r="D11" i="65"/>
  <c r="D12" i="65"/>
  <c r="K36" i="65" l="1"/>
  <c r="J36" i="65"/>
  <c r="G36" i="65"/>
  <c r="F36" i="65"/>
  <c r="F35" i="65"/>
  <c r="K35" i="65"/>
  <c r="J35" i="65"/>
  <c r="G35" i="65"/>
  <c r="J37" i="65"/>
  <c r="K37" i="65"/>
  <c r="F37" i="65"/>
  <c r="G37" i="65"/>
  <c r="J34" i="65"/>
  <c r="K34" i="65"/>
  <c r="G34" i="65"/>
  <c r="F34" i="65"/>
  <c r="K12" i="65"/>
  <c r="J12" i="65"/>
  <c r="F12" i="65"/>
  <c r="G12" i="65"/>
  <c r="K10" i="65"/>
  <c r="J10" i="65"/>
  <c r="F10" i="65"/>
  <c r="G10" i="65"/>
  <c r="K25" i="65"/>
  <c r="G25" i="65"/>
  <c r="J25" i="65"/>
  <c r="F25" i="65"/>
  <c r="K11" i="65"/>
  <c r="J11" i="65"/>
  <c r="G11" i="65"/>
  <c r="F11" i="65"/>
  <c r="K24" i="65"/>
  <c r="J24" i="65"/>
  <c r="F24" i="65"/>
  <c r="G24" i="65"/>
  <c r="K23" i="65"/>
  <c r="J23" i="65"/>
  <c r="G23" i="65"/>
  <c r="F23" i="65"/>
  <c r="F32" i="65"/>
  <c r="J32" i="65"/>
  <c r="G32" i="65"/>
  <c r="K32" i="65"/>
  <c r="F22" i="65"/>
  <c r="K22" i="65"/>
  <c r="G22" i="65"/>
  <c r="J22" i="65"/>
  <c r="J9" i="65"/>
  <c r="K9" i="65"/>
  <c r="G9" i="65"/>
  <c r="F9" i="65"/>
  <c r="K8" i="65"/>
  <c r="J8" i="65"/>
  <c r="G8" i="65"/>
  <c r="F8" i="65"/>
  <c r="K5" i="65"/>
  <c r="J5" i="65"/>
  <c r="G5" i="65"/>
  <c r="F5" i="65"/>
  <c r="J4" i="65"/>
  <c r="F4" i="65"/>
  <c r="G4" i="65"/>
  <c r="K4" i="65"/>
  <c r="J21" i="65"/>
  <c r="K21" i="65"/>
  <c r="G21" i="65"/>
  <c r="F21" i="65"/>
  <c r="K33" i="65"/>
  <c r="J33" i="65"/>
  <c r="G33" i="65"/>
  <c r="F33" i="65"/>
  <c r="K7" i="65"/>
  <c r="G7" i="65"/>
  <c r="J7" i="65"/>
  <c r="F7" i="65"/>
  <c r="J6" i="65"/>
  <c r="K6" i="65"/>
  <c r="G6" i="65"/>
  <c r="F6" i="65"/>
  <c r="K38" i="65"/>
  <c r="J38" i="65"/>
  <c r="G38" i="65"/>
  <c r="F38" i="65"/>
  <c r="K20" i="65"/>
  <c r="J20" i="65"/>
  <c r="G20" i="65"/>
  <c r="F20" i="65"/>
  <c r="O58" i="63"/>
  <c r="M21" i="65"/>
  <c r="H34" i="65"/>
  <c r="M24" i="65"/>
  <c r="H10" i="65"/>
  <c r="M23" i="65"/>
  <c r="L36" i="65"/>
  <c r="M10" i="65"/>
  <c r="I23" i="65"/>
  <c r="L21" i="65"/>
  <c r="H35" i="65"/>
  <c r="L10" i="65"/>
  <c r="M11" i="65"/>
  <c r="H38" i="65"/>
  <c r="I34" i="65"/>
  <c r="H37" i="65"/>
  <c r="H36" i="65"/>
  <c r="L35" i="65"/>
  <c r="I36" i="65"/>
  <c r="I8" i="65"/>
  <c r="L38" i="65"/>
  <c r="M36" i="65"/>
  <c r="H12" i="65"/>
  <c r="M9" i="65"/>
  <c r="L12" i="65"/>
  <c r="I38" i="65"/>
  <c r="H8" i="65"/>
  <c r="H25" i="65"/>
  <c r="H22" i="65"/>
  <c r="L8" i="65"/>
  <c r="M22" i="65"/>
  <c r="I35" i="65"/>
  <c r="L25" i="65"/>
  <c r="M35" i="65"/>
  <c r="H11" i="65"/>
  <c r="H23" i="65"/>
  <c r="M12" i="65"/>
  <c r="H21" i="65"/>
  <c r="H9" i="65"/>
  <c r="L24" i="65"/>
  <c r="M37" i="65"/>
  <c r="I25" i="65"/>
  <c r="I10" i="65"/>
  <c r="L22" i="65"/>
  <c r="I37" i="65"/>
  <c r="M34" i="65"/>
  <c r="I24" i="65"/>
  <c r="M25" i="65"/>
  <c r="M38" i="65"/>
  <c r="I22" i="65"/>
  <c r="L37" i="65"/>
  <c r="M8" i="65"/>
  <c r="I12" i="65"/>
  <c r="L34" i="65"/>
  <c r="L11" i="65"/>
  <c r="I21" i="65"/>
  <c r="L23" i="65"/>
  <c r="H24" i="65"/>
  <c r="I11" i="65"/>
  <c r="L9" i="65"/>
  <c r="I9" i="65"/>
  <c r="E36" i="65" l="1"/>
  <c r="E37" i="65"/>
  <c r="E34" i="65"/>
  <c r="E35" i="65"/>
  <c r="E38" i="65"/>
  <c r="E24" i="65"/>
  <c r="E23" i="65"/>
  <c r="E25" i="65"/>
  <c r="E22" i="65"/>
  <c r="E21" i="65"/>
  <c r="E11" i="65"/>
  <c r="O11" i="65" s="1"/>
  <c r="E12" i="65"/>
  <c r="O12" i="65" s="1"/>
  <c r="E8" i="65"/>
  <c r="E9" i="65"/>
  <c r="E10" i="65"/>
  <c r="O10" i="65" l="1"/>
  <c r="P10" i="65" s="1"/>
  <c r="S10" i="65" s="1"/>
  <c r="Z10" i="65" s="1"/>
  <c r="O9" i="65"/>
  <c r="P9" i="65" s="1"/>
  <c r="S9" i="65" s="1"/>
  <c r="Y9" i="65" s="1"/>
  <c r="O8" i="65"/>
  <c r="P8" i="65" s="1"/>
  <c r="S8" i="65" s="1"/>
  <c r="Z8" i="65" s="1"/>
  <c r="P12" i="65"/>
  <c r="S12" i="65" s="1"/>
  <c r="V12" i="65" s="1"/>
  <c r="P11" i="65"/>
  <c r="S11" i="65" s="1"/>
  <c r="U11" i="65" s="1"/>
  <c r="O63" i="63"/>
  <c r="O60" i="63"/>
  <c r="O56" i="63"/>
  <c r="O40" i="63"/>
  <c r="W11" i="65"/>
  <c r="X12" i="65"/>
  <c r="AA9" i="65"/>
  <c r="AB8" i="65"/>
  <c r="AB10" i="65"/>
  <c r="Y8" i="65" l="1"/>
  <c r="V11" i="65"/>
  <c r="U8" i="65"/>
  <c r="Y11" i="65"/>
  <c r="V8" i="65"/>
  <c r="Z11" i="65"/>
  <c r="Y10" i="65"/>
  <c r="V10" i="65"/>
  <c r="U10" i="65"/>
  <c r="Y12" i="65"/>
  <c r="U12" i="65"/>
  <c r="Z12" i="65"/>
  <c r="V9" i="65"/>
  <c r="Z9" i="65"/>
  <c r="U9" i="65"/>
  <c r="U54" i="63"/>
  <c r="U63" i="63"/>
  <c r="Q79" i="63"/>
  <c r="P79" i="63"/>
  <c r="AB12" i="65"/>
  <c r="X9" i="65"/>
  <c r="X10" i="65"/>
  <c r="W9" i="65"/>
  <c r="W12" i="65"/>
  <c r="AB11" i="65"/>
  <c r="X8" i="65"/>
  <c r="W8" i="65"/>
  <c r="AA8" i="65"/>
  <c r="X11" i="65"/>
  <c r="W10" i="65"/>
  <c r="AB9" i="65"/>
  <c r="AA10" i="65"/>
  <c r="AA12" i="65"/>
  <c r="AA11" i="65"/>
  <c r="T11" i="65" l="1"/>
  <c r="T8" i="65"/>
  <c r="T12" i="65"/>
  <c r="Q12" i="65" s="1"/>
  <c r="T10" i="65"/>
  <c r="T9" i="65"/>
  <c r="O45" i="63"/>
  <c r="O17" i="63"/>
  <c r="Q8" i="65" l="1"/>
  <c r="Q11" i="65"/>
  <c r="Q9" i="65"/>
  <c r="Q10" i="65"/>
  <c r="V40" i="63"/>
  <c r="V50" i="63"/>
  <c r="V63" i="63"/>
  <c r="V68" i="63"/>
  <c r="V74" i="63"/>
  <c r="V72" i="63"/>
  <c r="V83" i="63"/>
  <c r="V87" i="63"/>
  <c r="V61" i="63" l="1"/>
  <c r="V58" i="63"/>
  <c r="V45" i="63"/>
  <c r="U88" i="63"/>
  <c r="O94" i="63" l="1"/>
  <c r="O85" i="63"/>
  <c r="O80" i="63"/>
  <c r="O71" i="63"/>
  <c r="O65" i="63"/>
  <c r="O54" i="63"/>
  <c r="O52" i="63"/>
  <c r="O49" i="63"/>
  <c r="V81" i="63"/>
  <c r="V80" i="63"/>
  <c r="V67" i="63"/>
  <c r="V66" i="63"/>
  <c r="V60" i="63"/>
  <c r="V42" i="63"/>
  <c r="V43" i="63"/>
  <c r="V9" i="63"/>
  <c r="V8" i="63"/>
  <c r="V71" i="63"/>
  <c r="V65" i="63"/>
  <c r="V54" i="63"/>
  <c r="V52" i="63"/>
  <c r="V49" i="63"/>
  <c r="V35" i="63"/>
  <c r="V19" i="63"/>
  <c r="V17" i="63"/>
  <c r="O35" i="63"/>
  <c r="O21" i="63"/>
  <c r="O19" i="63"/>
  <c r="D16" i="65" l="1"/>
  <c r="K16" i="65" l="1"/>
  <c r="F16" i="65"/>
  <c r="J16" i="65"/>
  <c r="G16" i="65"/>
  <c r="K48" i="65" l="1"/>
  <c r="J48" i="65"/>
  <c r="G48" i="65"/>
  <c r="F48" i="65"/>
  <c r="G52" i="65"/>
  <c r="F52" i="65"/>
  <c r="J52" i="65"/>
  <c r="K52" i="65"/>
  <c r="K56" i="65"/>
  <c r="J56" i="65"/>
  <c r="G56" i="65"/>
  <c r="F56" i="65"/>
  <c r="L52" i="65"/>
  <c r="I52" i="65"/>
  <c r="H52" i="65"/>
  <c r="H56" i="65"/>
  <c r="M52" i="65"/>
  <c r="E52" i="65" l="1"/>
  <c r="I56" i="65"/>
  <c r="L56" i="65"/>
  <c r="M56" i="65"/>
  <c r="E56" i="65" l="1"/>
  <c r="D17" i="65"/>
  <c r="D18" i="65"/>
  <c r="D19" i="65"/>
  <c r="D30" i="65"/>
  <c r="D31" i="65"/>
  <c r="D29" i="65"/>
  <c r="M33" i="65"/>
  <c r="H48" i="65"/>
  <c r="M32" i="65"/>
  <c r="H16" i="65"/>
  <c r="M7" i="65"/>
  <c r="H32" i="65"/>
  <c r="I4" i="65"/>
  <c r="I48" i="65"/>
  <c r="L33" i="65"/>
  <c r="M5" i="65"/>
  <c r="M16" i="65"/>
  <c r="I5" i="65"/>
  <c r="M48" i="65"/>
  <c r="I3" i="65"/>
  <c r="H4" i="65"/>
  <c r="H20" i="65"/>
  <c r="I6" i="65"/>
  <c r="I7" i="65"/>
  <c r="I33" i="65"/>
  <c r="H3" i="65"/>
  <c r="H5" i="65"/>
  <c r="I20" i="65"/>
  <c r="L6" i="65"/>
  <c r="L5" i="65"/>
  <c r="H6" i="65"/>
  <c r="L32" i="65"/>
  <c r="L20" i="65"/>
  <c r="L7" i="65"/>
  <c r="I16" i="65"/>
  <c r="I32" i="65"/>
  <c r="L48" i="65"/>
  <c r="L3" i="65"/>
  <c r="H33" i="65"/>
  <c r="H7" i="65"/>
  <c r="M4" i="65"/>
  <c r="M20" i="65"/>
  <c r="M3" i="65"/>
  <c r="L4" i="65"/>
  <c r="L16" i="65"/>
  <c r="M6" i="65"/>
  <c r="K31" i="65" l="1"/>
  <c r="F31" i="65"/>
  <c r="G31" i="65"/>
  <c r="J31" i="65"/>
  <c r="J29" i="65"/>
  <c r="K29" i="65"/>
  <c r="F29" i="65"/>
  <c r="G29" i="65"/>
  <c r="K30" i="65"/>
  <c r="J30" i="65"/>
  <c r="G30" i="65"/>
  <c r="F30" i="65"/>
  <c r="F18" i="65"/>
  <c r="G18" i="65"/>
  <c r="J18" i="65"/>
  <c r="K18" i="65"/>
  <c r="K17" i="65"/>
  <c r="J17" i="65"/>
  <c r="G17" i="65"/>
  <c r="F17" i="65"/>
  <c r="J19" i="65"/>
  <c r="G19" i="65"/>
  <c r="K19" i="65"/>
  <c r="F19" i="65"/>
  <c r="E48" i="65"/>
  <c r="O48" i="65" s="1"/>
  <c r="P48" i="65" s="1"/>
  <c r="E6" i="65"/>
  <c r="E4" i="65"/>
  <c r="E7" i="65"/>
  <c r="E5" i="65"/>
  <c r="E3" i="65"/>
  <c r="E20" i="65"/>
  <c r="E16" i="65"/>
  <c r="E33" i="65"/>
  <c r="E32" i="65"/>
  <c r="I19" i="65"/>
  <c r="M17" i="65"/>
  <c r="H18" i="65"/>
  <c r="L18" i="65"/>
  <c r="I17" i="65"/>
  <c r="L29" i="65"/>
  <c r="H17" i="65"/>
  <c r="I29" i="65"/>
  <c r="M19" i="65"/>
  <c r="M30" i="65"/>
  <c r="M31" i="65"/>
  <c r="L31" i="65"/>
  <c r="H31" i="65"/>
  <c r="M29" i="65"/>
  <c r="L30" i="65"/>
  <c r="H30" i="65"/>
  <c r="I18" i="65"/>
  <c r="H19" i="65"/>
  <c r="L17" i="65"/>
  <c r="I31" i="65"/>
  <c r="L19" i="65"/>
  <c r="H29" i="65"/>
  <c r="I30" i="65"/>
  <c r="M18" i="65"/>
  <c r="O7" i="65" l="1"/>
  <c r="P7" i="65" s="1"/>
  <c r="E19" i="65"/>
  <c r="O6" i="65" s="1"/>
  <c r="P6" i="65" s="1"/>
  <c r="E30" i="65"/>
  <c r="E17" i="65"/>
  <c r="E18" i="65"/>
  <c r="O5" i="65" s="1"/>
  <c r="P5" i="65" s="1"/>
  <c r="E29" i="65"/>
  <c r="E31" i="65"/>
  <c r="O3" i="65"/>
  <c r="O4" i="65"/>
  <c r="P4" i="65" s="1"/>
  <c r="S48" i="65"/>
  <c r="U81" i="63"/>
  <c r="P3" i="65" l="1"/>
  <c r="S3" i="65" s="1"/>
  <c r="Y3" i="65" s="1"/>
  <c r="Y48" i="65"/>
  <c r="Z48" i="65"/>
  <c r="U48" i="65"/>
  <c r="V48" i="65"/>
  <c r="R79" i="63"/>
  <c r="S79" i="63"/>
  <c r="T79" i="63"/>
  <c r="U78" i="63"/>
  <c r="U69" i="63"/>
  <c r="U67" i="63"/>
  <c r="AB48" i="65"/>
  <c r="X48" i="65"/>
  <c r="AA48" i="65"/>
  <c r="W48" i="65"/>
  <c r="Z3" i="65" l="1"/>
  <c r="V3" i="65"/>
  <c r="U3" i="65"/>
  <c r="T48" i="65"/>
  <c r="Q48" i="65" s="1"/>
  <c r="Q46" i="63" s="1"/>
  <c r="U79" i="63"/>
  <c r="U52" i="63"/>
  <c r="U22" i="63"/>
  <c r="V48" i="63" l="1"/>
  <c r="A1" i="63" s="1"/>
  <c r="S5" i="65"/>
  <c r="S4" i="65"/>
  <c r="S7" i="65"/>
  <c r="S6" i="65"/>
  <c r="V69" i="63"/>
  <c r="Y6" i="65" l="1"/>
  <c r="U6" i="65"/>
  <c r="V6" i="65"/>
  <c r="Z6" i="65"/>
  <c r="U7" i="65"/>
  <c r="V7" i="65"/>
  <c r="Y7" i="65"/>
  <c r="Z7" i="65"/>
  <c r="Z5" i="65"/>
  <c r="U5" i="65"/>
  <c r="Y5" i="65"/>
  <c r="V5" i="65"/>
  <c r="U4" i="65"/>
  <c r="V4" i="65"/>
  <c r="Y4" i="65"/>
  <c r="Z4" i="65"/>
  <c r="K4" i="64"/>
  <c r="H4" i="64" s="1"/>
  <c r="J4" i="64"/>
  <c r="I4" i="64"/>
  <c r="L4" i="64" s="1"/>
  <c r="T4" i="64"/>
  <c r="V4" i="64" s="1"/>
  <c r="U4" i="64"/>
  <c r="T5" i="64"/>
  <c r="V5" i="64" s="1"/>
  <c r="U5" i="64"/>
  <c r="U6" i="64"/>
  <c r="U7" i="64"/>
  <c r="U8" i="64"/>
  <c r="U9" i="64"/>
  <c r="U10" i="64"/>
  <c r="U11" i="64"/>
  <c r="U12" i="64"/>
  <c r="U13" i="64"/>
  <c r="U14" i="64"/>
  <c r="U15" i="64"/>
  <c r="U16" i="64"/>
  <c r="U17" i="64"/>
  <c r="U18" i="64"/>
  <c r="U19" i="64"/>
  <c r="U20" i="64"/>
  <c r="U21" i="64"/>
  <c r="U22" i="64"/>
  <c r="U23" i="64"/>
  <c r="U24" i="64"/>
  <c r="U25" i="64"/>
  <c r="U26" i="64"/>
  <c r="U27" i="64"/>
  <c r="U28" i="64"/>
  <c r="U29" i="64"/>
  <c r="U30" i="64"/>
  <c r="U31" i="64"/>
  <c r="T9" i="64"/>
  <c r="V9" i="64" s="1"/>
  <c r="T10" i="64"/>
  <c r="V10" i="64" s="1"/>
  <c r="T11" i="64"/>
  <c r="V11" i="64" s="1"/>
  <c r="T12" i="64"/>
  <c r="V12" i="64" s="1"/>
  <c r="T13" i="64"/>
  <c r="V13" i="64" s="1"/>
  <c r="T14" i="64"/>
  <c r="V14" i="64" s="1"/>
  <c r="T15" i="64"/>
  <c r="V15" i="64" s="1"/>
  <c r="T16" i="64"/>
  <c r="V16" i="64" s="1"/>
  <c r="T17" i="64"/>
  <c r="V17" i="64" s="1"/>
  <c r="T18" i="64"/>
  <c r="V18" i="64" s="1"/>
  <c r="T19" i="64"/>
  <c r="V19" i="64" s="1"/>
  <c r="T20" i="64"/>
  <c r="V20" i="64" s="1"/>
  <c r="T21" i="64"/>
  <c r="V21" i="64" s="1"/>
  <c r="T22" i="64"/>
  <c r="V22" i="64" s="1"/>
  <c r="T23" i="64"/>
  <c r="V23" i="64" s="1"/>
  <c r="T24" i="64"/>
  <c r="V24" i="64" s="1"/>
  <c r="T25" i="64"/>
  <c r="V25" i="64" s="1"/>
  <c r="T26" i="64"/>
  <c r="V26" i="64" s="1"/>
  <c r="T27" i="64"/>
  <c r="V27" i="64" s="1"/>
  <c r="T28" i="64"/>
  <c r="V28" i="64" s="1"/>
  <c r="T29" i="64"/>
  <c r="V29" i="64" s="1"/>
  <c r="T30" i="64"/>
  <c r="V30" i="64" s="1"/>
  <c r="T31" i="64"/>
  <c r="V31" i="64" s="1"/>
  <c r="T6" i="64"/>
  <c r="V6" i="64" s="1"/>
  <c r="T7" i="64"/>
  <c r="V7" i="64" s="1"/>
  <c r="T8" i="64"/>
  <c r="V8" i="64" s="1"/>
  <c r="AB3" i="65"/>
  <c r="AA4" i="65"/>
  <c r="W4" i="65"/>
  <c r="AA7" i="65"/>
  <c r="AA6" i="65"/>
  <c r="AA5" i="65"/>
  <c r="W6" i="65"/>
  <c r="X4" i="65"/>
  <c r="X6" i="65"/>
  <c r="AB6" i="65"/>
  <c r="W3" i="65"/>
  <c r="W7" i="65"/>
  <c r="X5" i="65"/>
  <c r="AB5" i="65"/>
  <c r="X7" i="65"/>
  <c r="AA3" i="65"/>
  <c r="AB7" i="65"/>
  <c r="AB4" i="65"/>
  <c r="X3" i="65"/>
  <c r="W5" i="65"/>
  <c r="T3" i="65" l="1"/>
  <c r="Q3" i="65" s="1"/>
  <c r="Q37" i="63" s="1"/>
  <c r="T7" i="65"/>
  <c r="Q7" i="65" s="1"/>
  <c r="T6" i="65"/>
  <c r="Q6" i="65" s="1"/>
  <c r="T5" i="65"/>
  <c r="Q5" i="65" s="1"/>
  <c r="T4" i="65"/>
  <c r="Q4" i="65" s="1"/>
  <c r="G4" i="64"/>
  <c r="N4" i="64" s="1"/>
  <c r="M4" i="64"/>
  <c r="A11" i="64" s="1"/>
  <c r="U49" i="63"/>
  <c r="R37" i="63" l="1"/>
  <c r="B11" i="64"/>
  <c r="E11" i="64"/>
  <c r="C11" i="64"/>
  <c r="J11" i="64"/>
  <c r="I11" i="64"/>
  <c r="D11" i="64"/>
  <c r="U37" i="63" l="1"/>
  <c r="A2" i="63" s="1"/>
</calcChain>
</file>

<file path=xl/sharedStrings.xml><?xml version="1.0" encoding="utf-8"?>
<sst xmlns="http://schemas.openxmlformats.org/spreadsheetml/2006/main" count="299" uniqueCount="244">
  <si>
    <t>無</t>
    <rPh sb="0" eb="1">
      <t>ナシ</t>
    </rPh>
    <phoneticPr fontId="1"/>
  </si>
  <si>
    <t>有</t>
    <rPh sb="0" eb="1">
      <t>ア</t>
    </rPh>
    <phoneticPr fontId="1"/>
  </si>
  <si>
    <t>年</t>
    <rPh sb="0" eb="1">
      <t>ネン</t>
    </rPh>
    <phoneticPr fontId="1"/>
  </si>
  <si>
    <t>月</t>
    <rPh sb="0" eb="1">
      <t>ゲツ</t>
    </rPh>
    <phoneticPr fontId="1"/>
  </si>
  <si>
    <t>日</t>
    <rPh sb="0" eb="1">
      <t>ニチ</t>
    </rPh>
    <phoneticPr fontId="1"/>
  </si>
  <si>
    <t>独立行政法人酒類総合研究所　理事長　殿</t>
    <rPh sb="0" eb="6">
      <t>ドクリツギョウセイホウジン</t>
    </rPh>
    <rPh sb="6" eb="10">
      <t>シュルイソウゴウ</t>
    </rPh>
    <rPh sb="10" eb="13">
      <t>ケンキュウショ</t>
    </rPh>
    <rPh sb="14" eb="17">
      <t>リジチョウ</t>
    </rPh>
    <rPh sb="18" eb="19">
      <t>ドノ</t>
    </rPh>
    <phoneticPr fontId="1"/>
  </si>
  <si>
    <t>番号
（【様式１】依頼書の番号）</t>
    <rPh sb="0" eb="2">
      <t>バンゴウ</t>
    </rPh>
    <rPh sb="5" eb="7">
      <t>ヨウシキ</t>
    </rPh>
    <rPh sb="9" eb="12">
      <t>イライショ</t>
    </rPh>
    <rPh sb="13" eb="15">
      <t>バンゴウ</t>
    </rPh>
    <phoneticPr fontId="1"/>
  </si>
  <si>
    <t>区分</t>
    <rPh sb="0" eb="2">
      <t>クブン</t>
    </rPh>
    <phoneticPr fontId="1"/>
  </si>
  <si>
    <t>補糖行為</t>
    <rPh sb="0" eb="2">
      <t>ホトウ</t>
    </rPh>
    <rPh sb="2" eb="4">
      <t>コウイ</t>
    </rPh>
    <phoneticPr fontId="1"/>
  </si>
  <si>
    <t>果汁の濃縮行為</t>
    <rPh sb="0" eb="2">
      <t>カジュウ</t>
    </rPh>
    <rPh sb="3" eb="5">
      <t>ノウシュク</t>
    </rPh>
    <rPh sb="5" eb="7">
      <t>コウイ</t>
    </rPh>
    <phoneticPr fontId="1"/>
  </si>
  <si>
    <t>濃縮の
程度</t>
    <rPh sb="0" eb="2">
      <t>ノウシュク</t>
    </rPh>
    <rPh sb="4" eb="6">
      <t>テイド</t>
    </rPh>
    <phoneticPr fontId="1"/>
  </si>
  <si>
    <t>果汁の初期容量の(</t>
    <rPh sb="0" eb="2">
      <t>カジュウ</t>
    </rPh>
    <rPh sb="3" eb="5">
      <t>ショキ</t>
    </rPh>
    <rPh sb="5" eb="7">
      <t>ヨウリョウ</t>
    </rPh>
    <phoneticPr fontId="1"/>
  </si>
  <si>
    <t>）％に相当する量を濃縮によって減量した。</t>
    <rPh sb="3" eb="5">
      <t>ソウトウ</t>
    </rPh>
    <rPh sb="7" eb="8">
      <t>リョウ</t>
    </rPh>
    <rPh sb="9" eb="11">
      <t>ノウシュク</t>
    </rPh>
    <rPh sb="15" eb="17">
      <t>ゲンリョウ</t>
    </rPh>
    <phoneticPr fontId="1"/>
  </si>
  <si>
    <t>（＊ＯＩＶ及びＥＵで認められている最大減量幅は20％です。アルコール換算では2％が限度です。）</t>
    <phoneticPr fontId="1"/>
  </si>
  <si>
    <t>（＊ＯＩＶ及びＥＵでは原料として水の使用は、認められていません。）</t>
    <rPh sb="11" eb="13">
      <t>ゲンリョウ</t>
    </rPh>
    <rPh sb="16" eb="17">
      <t>ミズ</t>
    </rPh>
    <rPh sb="18" eb="20">
      <t>シヨウ</t>
    </rPh>
    <rPh sb="22" eb="23">
      <t>ミト</t>
    </rPh>
    <phoneticPr fontId="1"/>
  </si>
  <si>
    <t>補酸行為</t>
    <rPh sb="0" eb="2">
      <t>ホサン</t>
    </rPh>
    <rPh sb="2" eb="4">
      <t>コウイ</t>
    </rPh>
    <phoneticPr fontId="1"/>
  </si>
  <si>
    <t>補酸時期</t>
    <rPh sb="0" eb="4">
      <t>ホサンジキ</t>
    </rPh>
    <phoneticPr fontId="1"/>
  </si>
  <si>
    <t>使用酸類</t>
    <rPh sb="0" eb="2">
      <t>シヨウ</t>
    </rPh>
    <rPh sb="2" eb="3">
      <t>サン</t>
    </rPh>
    <rPh sb="3" eb="4">
      <t>ルイ</t>
    </rPh>
    <phoneticPr fontId="1"/>
  </si>
  <si>
    <t>酒石酸</t>
    <rPh sb="0" eb="3">
      <t>シュセキサン</t>
    </rPh>
    <phoneticPr fontId="1"/>
  </si>
  <si>
    <t>乳酸</t>
    <rPh sb="0" eb="2">
      <t>ニュウサン</t>
    </rPh>
    <phoneticPr fontId="1"/>
  </si>
  <si>
    <t>補酸量</t>
    <rPh sb="0" eb="3">
      <t>ホサンリョウ</t>
    </rPh>
    <phoneticPr fontId="1"/>
  </si>
  <si>
    <t>原料</t>
    <rPh sb="0" eb="2">
      <t>ゲンリョウ</t>
    </rPh>
    <phoneticPr fontId="1"/>
  </si>
  <si>
    <t>実ｱﾙｺｰﾙ分</t>
    <rPh sb="0" eb="1">
      <t>ジツ</t>
    </rPh>
    <rPh sb="6" eb="7">
      <t>ブン</t>
    </rPh>
    <phoneticPr fontId="1"/>
  </si>
  <si>
    <t>52%vol以上86%vol以下</t>
    <rPh sb="6" eb="8">
      <t>イジョウ</t>
    </rPh>
    <rPh sb="14" eb="16">
      <t>イカ</t>
    </rPh>
    <phoneticPr fontId="1"/>
  </si>
  <si>
    <t>ＥＵ承認の物質を使用</t>
    <rPh sb="2" eb="4">
      <t>ショウニン</t>
    </rPh>
    <rPh sb="5" eb="7">
      <t>ブッシツ</t>
    </rPh>
    <rPh sb="8" eb="10">
      <t>シヨウ</t>
    </rPh>
    <phoneticPr fontId="1"/>
  </si>
  <si>
    <t>EU承認物質以外を使用</t>
    <rPh sb="2" eb="4">
      <t>ショウニン</t>
    </rPh>
    <rPh sb="4" eb="6">
      <t>ブッシツ</t>
    </rPh>
    <rPh sb="6" eb="8">
      <t>イガイ</t>
    </rPh>
    <rPh sb="9" eb="11">
      <t>シヨウ</t>
    </rPh>
    <phoneticPr fontId="1"/>
  </si>
  <si>
    <t>除酸行為
（化学的）</t>
    <rPh sb="0" eb="2">
      <t>ジョサン</t>
    </rPh>
    <rPh sb="2" eb="4">
      <t>コウイ</t>
    </rPh>
    <rPh sb="6" eb="9">
      <t>カガクテキ</t>
    </rPh>
    <phoneticPr fontId="1"/>
  </si>
  <si>
    <t>除酸方法</t>
    <rPh sb="0" eb="2">
      <t>ジョサン</t>
    </rPh>
    <rPh sb="2" eb="4">
      <t>ホウホウ</t>
    </rPh>
    <phoneticPr fontId="1"/>
  </si>
  <si>
    <t>炭酸カルシウム</t>
    <rPh sb="0" eb="2">
      <t>タンサン</t>
    </rPh>
    <phoneticPr fontId="1"/>
  </si>
  <si>
    <t>除酸幅</t>
    <rPh sb="0" eb="2">
      <t>ジョサン</t>
    </rPh>
    <rPh sb="2" eb="3">
      <t>ハバ</t>
    </rPh>
    <phoneticPr fontId="1"/>
  </si>
  <si>
    <t>酒石酸換算　（</t>
    <rPh sb="0" eb="3">
      <t>シュセキサン</t>
    </rPh>
    <rPh sb="3" eb="5">
      <t>カンサン</t>
    </rPh>
    <phoneticPr fontId="1"/>
  </si>
  <si>
    <t>）mg/L</t>
    <phoneticPr fontId="1"/>
  </si>
  <si>
    <t>その他の
ワイン醸造行為
（添加物等）</t>
    <rPh sb="2" eb="3">
      <t>タ</t>
    </rPh>
    <rPh sb="8" eb="10">
      <t>ジョウゾウ</t>
    </rPh>
    <rPh sb="10" eb="12">
      <t>コウイ</t>
    </rPh>
    <rPh sb="14" eb="17">
      <t>テンカブツ</t>
    </rPh>
    <rPh sb="17" eb="18">
      <t>トウ</t>
    </rPh>
    <phoneticPr fontId="1"/>
  </si>
  <si>
    <t>以下の物質を使用又は添加していない</t>
    <rPh sb="0" eb="2">
      <t>イカ</t>
    </rPh>
    <rPh sb="3" eb="5">
      <t>ブッシツ</t>
    </rPh>
    <rPh sb="6" eb="8">
      <t>シヨウ</t>
    </rPh>
    <rPh sb="8" eb="9">
      <t>マタ</t>
    </rPh>
    <rPh sb="10" eb="12">
      <t>テンカ</t>
    </rPh>
    <phoneticPr fontId="1"/>
  </si>
  <si>
    <t>ワイン等醸造行為に関する表明書</t>
    <rPh sb="3" eb="4">
      <t>ナド</t>
    </rPh>
    <rPh sb="4" eb="6">
      <t>ジョウゾウ</t>
    </rPh>
    <rPh sb="6" eb="8">
      <t>コウイ</t>
    </rPh>
    <rPh sb="9" eb="10">
      <t>カン</t>
    </rPh>
    <rPh sb="12" eb="15">
      <t>ヒョウメイショ</t>
    </rPh>
    <phoneticPr fontId="1"/>
  </si>
  <si>
    <t>ワイン等醸造行為（仕込み）の識別記号</t>
    <rPh sb="4" eb="6">
      <t>ジョウゾウ</t>
    </rPh>
    <rPh sb="6" eb="8">
      <t>コウイ</t>
    </rPh>
    <rPh sb="9" eb="11">
      <t>シコミ</t>
    </rPh>
    <rPh sb="14" eb="18">
      <t>シキベツキゴウ</t>
    </rPh>
    <phoneticPr fontId="1"/>
  </si>
  <si>
    <t>品目</t>
    <rPh sb="0" eb="2">
      <t>ヒンモク</t>
    </rPh>
    <phoneticPr fontId="1"/>
  </si>
  <si>
    <t>池田</t>
    <rPh sb="0" eb="2">
      <t>イケダ</t>
    </rPh>
    <phoneticPr fontId="1"/>
  </si>
  <si>
    <t>美唄</t>
    <rPh sb="0" eb="2">
      <t>ミウタ</t>
    </rPh>
    <phoneticPr fontId="1"/>
  </si>
  <si>
    <t>小樽</t>
    <rPh sb="0" eb="2">
      <t>オタル</t>
    </rPh>
    <phoneticPr fontId="1"/>
  </si>
  <si>
    <t>余市</t>
    <rPh sb="0" eb="2">
      <t>ヨイチ</t>
    </rPh>
    <phoneticPr fontId="1"/>
  </si>
  <si>
    <t>函館</t>
    <rPh sb="0" eb="2">
      <t>ハコダテ</t>
    </rPh>
    <phoneticPr fontId="1"/>
  </si>
  <si>
    <t>大迫</t>
    <rPh sb="0" eb="2">
      <t>オオサコ</t>
    </rPh>
    <phoneticPr fontId="1"/>
  </si>
  <si>
    <t>山形</t>
    <rPh sb="0" eb="2">
      <t>ヤマガタ</t>
    </rPh>
    <phoneticPr fontId="1"/>
  </si>
  <si>
    <t>高畠</t>
    <rPh sb="0" eb="2">
      <t>タカハタ</t>
    </rPh>
    <phoneticPr fontId="1"/>
  </si>
  <si>
    <t>新潟</t>
    <rPh sb="0" eb="2">
      <t>ニイガタ</t>
    </rPh>
    <phoneticPr fontId="1"/>
  </si>
  <si>
    <t>高田</t>
    <rPh sb="0" eb="2">
      <t>タカダ</t>
    </rPh>
    <phoneticPr fontId="1"/>
  </si>
  <si>
    <t>大月</t>
    <rPh sb="0" eb="2">
      <t>オオツキ</t>
    </rPh>
    <phoneticPr fontId="1"/>
  </si>
  <si>
    <t>勝沼</t>
    <rPh sb="0" eb="2">
      <t>カツヌマ</t>
    </rPh>
    <phoneticPr fontId="1"/>
  </si>
  <si>
    <t>甲府</t>
    <rPh sb="0" eb="2">
      <t>コウフ</t>
    </rPh>
    <phoneticPr fontId="1"/>
  </si>
  <si>
    <t>韮崎</t>
    <rPh sb="0" eb="2">
      <t>ニラサキ</t>
    </rPh>
    <phoneticPr fontId="1"/>
  </si>
  <si>
    <t>大泉</t>
    <rPh sb="0" eb="2">
      <t>オオイズミ</t>
    </rPh>
    <phoneticPr fontId="1"/>
  </si>
  <si>
    <t>秩父</t>
    <rPh sb="0" eb="2">
      <t>チチブ</t>
    </rPh>
    <phoneticPr fontId="1"/>
  </si>
  <si>
    <t>大阪</t>
    <rPh sb="0" eb="2">
      <t>オオサカ</t>
    </rPh>
    <phoneticPr fontId="1"/>
  </si>
  <si>
    <t>堺</t>
    <rPh sb="0" eb="1">
      <t>サカイ</t>
    </rPh>
    <phoneticPr fontId="1"/>
  </si>
  <si>
    <t>神戸</t>
    <rPh sb="0" eb="2">
      <t>コウベ</t>
    </rPh>
    <phoneticPr fontId="1"/>
  </si>
  <si>
    <t>三木</t>
    <rPh sb="0" eb="2">
      <t>ミキ</t>
    </rPh>
    <phoneticPr fontId="1"/>
  </si>
  <si>
    <t>岡山</t>
    <rPh sb="0" eb="2">
      <t>オカヤマ</t>
    </rPh>
    <phoneticPr fontId="1"/>
  </si>
  <si>
    <t>東広島</t>
    <rPh sb="0" eb="3">
      <t>ヒガシヒロシマ</t>
    </rPh>
    <phoneticPr fontId="1"/>
  </si>
  <si>
    <t>三次</t>
    <rPh sb="0" eb="2">
      <t>ミヨシ</t>
    </rPh>
    <phoneticPr fontId="1"/>
  </si>
  <si>
    <t>出雲</t>
    <rPh sb="0" eb="2">
      <t>イズモ</t>
    </rPh>
    <phoneticPr fontId="1"/>
  </si>
  <si>
    <t>山口</t>
    <rPh sb="0" eb="2">
      <t>ヤマグチ</t>
    </rPh>
    <phoneticPr fontId="1"/>
  </si>
  <si>
    <t>久留米</t>
    <rPh sb="0" eb="3">
      <t>クルメ</t>
    </rPh>
    <phoneticPr fontId="1"/>
  </si>
  <si>
    <t>院内</t>
    <rPh sb="0" eb="2">
      <t>インナイ</t>
    </rPh>
    <phoneticPr fontId="1"/>
  </si>
  <si>
    <t>日向</t>
    <rPh sb="0" eb="2">
      <t>ヒュウガ</t>
    </rPh>
    <phoneticPr fontId="1"/>
  </si>
  <si>
    <t>ブドウ栽培地域</t>
    <rPh sb="3" eb="7">
      <t>サイバイチイキ</t>
    </rPh>
    <phoneticPr fontId="1"/>
  </si>
  <si>
    <t>1995年～2006年の平均値</t>
    <rPh sb="4" eb="5">
      <t>ネン</t>
    </rPh>
    <rPh sb="10" eb="11">
      <t>ネン</t>
    </rPh>
    <rPh sb="12" eb="15">
      <t>ヘイキンチ</t>
    </rPh>
    <phoneticPr fontId="1"/>
  </si>
  <si>
    <t>年間気温(℃)</t>
    <rPh sb="0" eb="2">
      <t>ネンカン</t>
    </rPh>
    <rPh sb="2" eb="4">
      <t>キオン</t>
    </rPh>
    <phoneticPr fontId="1"/>
  </si>
  <si>
    <t>６～９月の</t>
    <rPh sb="3" eb="4">
      <t>ガツ</t>
    </rPh>
    <phoneticPr fontId="1"/>
  </si>
  <si>
    <t>合計降水量(mm)</t>
    <phoneticPr fontId="1"/>
  </si>
  <si>
    <t>合計日照量(時間)</t>
    <rPh sb="2" eb="4">
      <t>ニッショウ</t>
    </rPh>
    <rPh sb="4" eb="5">
      <t>リョウ</t>
    </rPh>
    <rPh sb="6" eb="8">
      <t>ジカン</t>
    </rPh>
    <phoneticPr fontId="1"/>
  </si>
  <si>
    <t>年平均気温
による区分</t>
    <rPh sb="0" eb="1">
      <t>ネン</t>
    </rPh>
    <rPh sb="1" eb="3">
      <t>ヘイキン</t>
    </rPh>
    <rPh sb="3" eb="5">
      <t>キオン</t>
    </rPh>
    <rPh sb="9" eb="11">
      <t>クブン</t>
    </rPh>
    <phoneticPr fontId="1"/>
  </si>
  <si>
    <t>補正対象
判定</t>
    <rPh sb="5" eb="7">
      <t>ハンテイ</t>
    </rPh>
    <phoneticPr fontId="1"/>
  </si>
  <si>
    <t>補正後の
区分</t>
    <rPh sb="0" eb="3">
      <t>ホセイゴ</t>
    </rPh>
    <rPh sb="5" eb="7">
      <t>クブン</t>
    </rPh>
    <phoneticPr fontId="1"/>
  </si>
  <si>
    <t>収穫年</t>
    <rPh sb="0" eb="2">
      <t>シュウカク</t>
    </rPh>
    <rPh sb="2" eb="3">
      <t>ネン</t>
    </rPh>
    <phoneticPr fontId="1"/>
  </si>
  <si>
    <t>ワイン生産
地域区分</t>
    <rPh sb="3" eb="5">
      <t>セイサン</t>
    </rPh>
    <rPh sb="6" eb="8">
      <t>チイキ</t>
    </rPh>
    <rPh sb="8" eb="10">
      <t>クブン</t>
    </rPh>
    <phoneticPr fontId="1"/>
  </si>
  <si>
    <t>年平均気温
による地域区分</t>
    <rPh sb="0" eb="1">
      <t>ネン</t>
    </rPh>
    <rPh sb="1" eb="3">
      <t>ヘイキン</t>
    </rPh>
    <rPh sb="3" eb="5">
      <t>キオン</t>
    </rPh>
    <rPh sb="9" eb="11">
      <t>チイキ</t>
    </rPh>
    <rPh sb="11" eb="13">
      <t>クブン</t>
    </rPh>
    <phoneticPr fontId="1"/>
  </si>
  <si>
    <t>補正後の
地域区分</t>
    <rPh sb="0" eb="3">
      <t>ホセイゴ</t>
    </rPh>
    <rPh sb="5" eb="7">
      <t>チイキ</t>
    </rPh>
    <rPh sb="7" eb="9">
      <t>クブン</t>
    </rPh>
    <phoneticPr fontId="1"/>
  </si>
  <si>
    <t>補糖後の総Alc.濃度の上限</t>
    <rPh sb="0" eb="3">
      <t>ホトウゴ</t>
    </rPh>
    <rPh sb="4" eb="5">
      <t>ソウ</t>
    </rPh>
    <rPh sb="9" eb="11">
      <t>ノウド</t>
    </rPh>
    <rPh sb="12" eb="14">
      <t>ジョウゲン</t>
    </rPh>
    <phoneticPr fontId="1"/>
  </si>
  <si>
    <t>WHITE</t>
    <phoneticPr fontId="1"/>
  </si>
  <si>
    <t>RED</t>
    <phoneticPr fontId="1"/>
  </si>
  <si>
    <t>気象条件が例外的な年</t>
    <rPh sb="0" eb="2">
      <t>キショウ</t>
    </rPh>
    <rPh sb="2" eb="4">
      <t>ジョウケン</t>
    </rPh>
    <rPh sb="5" eb="8">
      <t>レイガイテキ</t>
    </rPh>
    <rPh sb="9" eb="10">
      <t>トシ</t>
    </rPh>
    <phoneticPr fontId="1"/>
  </si>
  <si>
    <t>許可される
醸造行為</t>
    <rPh sb="0" eb="2">
      <t>キョカ</t>
    </rPh>
    <rPh sb="6" eb="8">
      <t>ジョウゾウ</t>
    </rPh>
    <rPh sb="8" eb="10">
      <t>コウイ</t>
    </rPh>
    <phoneticPr fontId="1"/>
  </si>
  <si>
    <t>1995年～2006年の平均値</t>
    <phoneticPr fontId="1"/>
  </si>
  <si>
    <t>年気温(℃)</t>
    <rPh sb="0" eb="1">
      <t>ネン</t>
    </rPh>
    <rPh sb="1" eb="3">
      <t>キオン</t>
    </rPh>
    <rPh sb="2" eb="3">
      <t>ヘイキ</t>
    </rPh>
    <phoneticPr fontId="1"/>
  </si>
  <si>
    <t>気象条件例外年
適用の可否</t>
    <rPh sb="0" eb="2">
      <t>キショウ</t>
    </rPh>
    <rPh sb="2" eb="4">
      <t>ジョウケン</t>
    </rPh>
    <rPh sb="4" eb="7">
      <t>レイガイネン</t>
    </rPh>
    <rPh sb="8" eb="10">
      <t>テキヨウ</t>
    </rPh>
    <rPh sb="11" eb="13">
      <t>カヒ</t>
    </rPh>
    <phoneticPr fontId="1"/>
  </si>
  <si>
    <t>判定</t>
    <rPh sb="0" eb="2">
      <t>ハンテイ</t>
    </rPh>
    <phoneticPr fontId="1"/>
  </si>
  <si>
    <t>ブドウ
栽培地域</t>
    <phoneticPr fontId="1"/>
  </si>
  <si>
    <t>補糖により
増加できる
Alc.濃度</t>
    <rPh sb="0" eb="2">
      <t>ホトウ</t>
    </rPh>
    <rPh sb="6" eb="8">
      <t>ゾウカ</t>
    </rPh>
    <rPh sb="16" eb="18">
      <t>ノウド</t>
    </rPh>
    <phoneticPr fontId="1"/>
  </si>
  <si>
    <t>補糖により
増加できる
Alc.濃度</t>
    <phoneticPr fontId="1"/>
  </si>
  <si>
    <t>６～９月の
合計日照量
(時間)</t>
    <rPh sb="3" eb="4">
      <t>ガツ</t>
    </rPh>
    <phoneticPr fontId="1"/>
  </si>
  <si>
    <t>６～９月の
合計降水量
(mm)</t>
    <rPh sb="3" eb="4">
      <t>ガツ</t>
    </rPh>
    <phoneticPr fontId="1"/>
  </si>
  <si>
    <t>４～９月の
合計日平均気温
（℃）</t>
    <rPh sb="3" eb="4">
      <t>ガツ</t>
    </rPh>
    <rPh sb="6" eb="8">
      <t>ゴウケイ</t>
    </rPh>
    <rPh sb="8" eb="9">
      <t>ニチ</t>
    </rPh>
    <rPh sb="9" eb="11">
      <t>ヘイキン</t>
    </rPh>
    <rPh sb="11" eb="13">
      <t>キオン</t>
    </rPh>
    <phoneticPr fontId="1"/>
  </si>
  <si>
    <t>６～９月の
合計降水量
（mm）</t>
    <rPh sb="3" eb="4">
      <t>ガツ</t>
    </rPh>
    <rPh sb="6" eb="8">
      <t>ゴウケイ</t>
    </rPh>
    <rPh sb="8" eb="11">
      <t>コウスイリョウ</t>
    </rPh>
    <phoneticPr fontId="1"/>
  </si>
  <si>
    <t>６～９月の
合計日照時間
（時間）</t>
    <rPh sb="3" eb="4">
      <t>ガツ</t>
    </rPh>
    <rPh sb="6" eb="8">
      <t>ゴウケイ</t>
    </rPh>
    <rPh sb="8" eb="10">
      <t>ニッショウ</t>
    </rPh>
    <rPh sb="10" eb="12">
      <t>ジカン</t>
    </rPh>
    <rPh sb="14" eb="16">
      <t>ジカン</t>
    </rPh>
    <phoneticPr fontId="1"/>
  </si>
  <si>
    <t>気象データ</t>
    <phoneticPr fontId="1"/>
  </si>
  <si>
    <t>）g/L　</t>
    <phoneticPr fontId="1"/>
  </si>
  <si>
    <t>（＊ＯＩＶ及びＥＵで認められている最大添加量は、酒石酸換算で１g/L）</t>
    <phoneticPr fontId="1"/>
  </si>
  <si>
    <t>転化糖換算
糖度表出典</t>
    <phoneticPr fontId="1"/>
  </si>
  <si>
    <t>適用ワイン等醸造行為</t>
    <rPh sb="0" eb="2">
      <t>テキヨウ</t>
    </rPh>
    <rPh sb="5" eb="6">
      <t>トウ</t>
    </rPh>
    <rPh sb="6" eb="8">
      <t>ジョウゾウ</t>
    </rPh>
    <rPh sb="8" eb="10">
      <t>コウイ</t>
    </rPh>
    <phoneticPr fontId="1"/>
  </si>
  <si>
    <t>（＊欧州委員会委任規則(EU)第2019・934号ANNEX I PART A 表１及び２において承認されている物質が使用可能であり、使用条件や使用量を厳守する必要があります）</t>
    <rPh sb="2" eb="7">
      <t>オウシュウイインカイ</t>
    </rPh>
    <rPh sb="7" eb="11">
      <t>イニンキソク</t>
    </rPh>
    <rPh sb="15" eb="16">
      <t>ダイ</t>
    </rPh>
    <rPh sb="24" eb="25">
      <t>ゴウ</t>
    </rPh>
    <rPh sb="40" eb="41">
      <t>ヒョウ</t>
    </rPh>
    <rPh sb="42" eb="43">
      <t>オヨ</t>
    </rPh>
    <rPh sb="49" eb="51">
      <t>ショウニン</t>
    </rPh>
    <rPh sb="56" eb="58">
      <t>ブッシツ</t>
    </rPh>
    <rPh sb="59" eb="63">
      <t>シヨウカノウ</t>
    </rPh>
    <rPh sb="67" eb="71">
      <t>シヨウジョウケン</t>
    </rPh>
    <rPh sb="72" eb="75">
      <t>シヨウリョウ</t>
    </rPh>
    <rPh sb="76" eb="78">
      <t>ゲンシュ</t>
    </rPh>
    <rPh sb="80" eb="82">
      <t>ヒツヨウ</t>
    </rPh>
    <phoneticPr fontId="1"/>
  </si>
  <si>
    <t>）％vol.</t>
    <phoneticPr fontId="1"/>
  </si>
  <si>
    <t>それ以外</t>
    <rPh sb="2" eb="4">
      <t>イガイ</t>
    </rPh>
    <phoneticPr fontId="1"/>
  </si>
  <si>
    <t>ワイン</t>
    <phoneticPr fontId="1"/>
  </si>
  <si>
    <t>発酵中の
もろみ</t>
    <rPh sb="0" eb="3">
      <t>ハッコウチュウ</t>
    </rPh>
    <phoneticPr fontId="1"/>
  </si>
  <si>
    <t>発酵中の
ワイン</t>
    <rPh sb="0" eb="3">
      <t>ハッコウチュウ</t>
    </rPh>
    <phoneticPr fontId="1"/>
  </si>
  <si>
    <t>除酸時期</t>
    <rPh sb="0" eb="1">
      <t>ジョ</t>
    </rPh>
    <rPh sb="1" eb="2">
      <t>サン</t>
    </rPh>
    <rPh sb="2" eb="4">
      <t>ジキ</t>
    </rPh>
    <phoneticPr fontId="1"/>
  </si>
  <si>
    <t>添加量</t>
    <rPh sb="0" eb="3">
      <t>テンカリョウ</t>
    </rPh>
    <phoneticPr fontId="1"/>
  </si>
  <si>
    <t>（＊ＯＩＶ及びＥＵで認められている最大添加量は、200 mg/L）</t>
    <phoneticPr fontId="1"/>
  </si>
  <si>
    <t>ソルビン酸</t>
    <rPh sb="4" eb="5">
      <t>サン</t>
    </rPh>
    <phoneticPr fontId="1"/>
  </si>
  <si>
    <t>ソルビン酸カリウム</t>
    <rPh sb="4" eb="5">
      <t>サン</t>
    </rPh>
    <phoneticPr fontId="1"/>
  </si>
  <si>
    <t>ソルビン酸又はソルビン酸カリウム (</t>
    <rPh sb="4" eb="5">
      <t>サン</t>
    </rPh>
    <rPh sb="5" eb="6">
      <t>マタ</t>
    </rPh>
    <rPh sb="11" eb="12">
      <t>サン</t>
    </rPh>
    <phoneticPr fontId="1"/>
  </si>
  <si>
    <t>使用物</t>
    <rPh sb="0" eb="2">
      <t>シヨウ</t>
    </rPh>
    <rPh sb="2" eb="3">
      <t>ブツ</t>
    </rPh>
    <phoneticPr fontId="1"/>
  </si>
  <si>
    <t>糖度</t>
    <rPh sb="0" eb="2">
      <t>トウド</t>
    </rPh>
    <phoneticPr fontId="1"/>
  </si>
  <si>
    <t>それ以外</t>
    <rPh sb="2" eb="4">
      <t>イガイ</t>
    </rPh>
    <phoneticPr fontId="1"/>
  </si>
  <si>
    <t>96％vol以上</t>
    <rPh sb="6" eb="8">
      <t>イジョウ</t>
    </rPh>
    <phoneticPr fontId="1"/>
  </si>
  <si>
    <t>山梨県転化糖度-比重(15/4℃)換算表</t>
    <rPh sb="0" eb="3">
      <t>ヤマナシケン</t>
    </rPh>
    <rPh sb="3" eb="7">
      <t>テンカトウド</t>
    </rPh>
    <rPh sb="8" eb="10">
      <t>ヒジュウ</t>
    </rPh>
    <rPh sb="17" eb="19">
      <t>カンサン</t>
    </rPh>
    <rPh sb="19" eb="20">
      <t>ヒョウ</t>
    </rPh>
    <phoneticPr fontId="1"/>
  </si>
  <si>
    <t>補糖後</t>
    <rPh sb="0" eb="3">
      <t>ホトウゴ</t>
    </rPh>
    <phoneticPr fontId="1"/>
  </si>
  <si>
    <t>転化糖度（w/v%)</t>
    <rPh sb="0" eb="2">
      <t>テンカ</t>
    </rPh>
    <rPh sb="2" eb="3">
      <t>トウ</t>
    </rPh>
    <rPh sb="3" eb="4">
      <t>ド</t>
    </rPh>
    <phoneticPr fontId="14"/>
  </si>
  <si>
    <t>比重（15/4℃）</t>
    <rPh sb="0" eb="2">
      <t>ヒジュウ</t>
    </rPh>
    <phoneticPr fontId="14"/>
  </si>
  <si>
    <t>転化換算糖度(％)</t>
    <phoneticPr fontId="1"/>
  </si>
  <si>
    <t>果汁比重(15/4)</t>
    <phoneticPr fontId="1"/>
  </si>
  <si>
    <t>補糖前</t>
    <rPh sb="0" eb="1">
      <t>ホ</t>
    </rPh>
    <rPh sb="1" eb="2">
      <t>トウ</t>
    </rPh>
    <rPh sb="2" eb="3">
      <t>マエ</t>
    </rPh>
    <phoneticPr fontId="1"/>
  </si>
  <si>
    <t>OIV-MA-AS2-02 2012</t>
    <phoneticPr fontId="1"/>
  </si>
  <si>
    <t>Saccharose% (m/m)</t>
    <phoneticPr fontId="14"/>
  </si>
  <si>
    <r>
      <rPr>
        <sz val="11"/>
        <rFont val="Times New Roman"/>
        <family val="1"/>
      </rPr>
      <t>Refractive Index at 20</t>
    </r>
    <r>
      <rPr>
        <sz val="11"/>
        <rFont val="Segoe UI Symbol"/>
        <family val="1"/>
      </rPr>
      <t>℃</t>
    </r>
    <phoneticPr fontId="1"/>
  </si>
  <si>
    <r>
      <t>Mass Density at 20</t>
    </r>
    <r>
      <rPr>
        <sz val="11"/>
        <rFont val="Segoe UI Symbol"/>
        <family val="1"/>
      </rPr>
      <t>℃</t>
    </r>
    <phoneticPr fontId="14"/>
  </si>
  <si>
    <t>Sugars in g/l</t>
    <phoneticPr fontId="14"/>
  </si>
  <si>
    <t>Sugars in g/kg</t>
    <phoneticPr fontId="1"/>
  </si>
  <si>
    <r>
      <rPr>
        <sz val="11"/>
        <rFont val="Times New Roman"/>
        <family val="1"/>
      </rPr>
      <t>ABV %vol at 20</t>
    </r>
    <r>
      <rPr>
        <sz val="11"/>
        <rFont val="游ゴシック"/>
        <family val="1"/>
        <charset val="128"/>
      </rPr>
      <t>℃</t>
    </r>
    <phoneticPr fontId="1"/>
  </si>
  <si>
    <t>果汁密度(20℃)</t>
    <rPh sb="0" eb="2">
      <t>カジュウ</t>
    </rPh>
    <rPh sb="2" eb="4">
      <t>ミツド</t>
    </rPh>
    <phoneticPr fontId="1"/>
  </si>
  <si>
    <t>総アルコール濃度
（％）</t>
    <rPh sb="0" eb="1">
      <t>ソウ</t>
    </rPh>
    <rPh sb="6" eb="8">
      <t>ノウド</t>
    </rPh>
    <phoneticPr fontId="1"/>
  </si>
  <si>
    <t>補糖前</t>
    <rPh sb="0" eb="3">
      <t>ホトウマエ</t>
    </rPh>
    <phoneticPr fontId="1"/>
  </si>
  <si>
    <t>転化換算糖度(g/L)</t>
    <phoneticPr fontId="1"/>
  </si>
  <si>
    <t>補糖後</t>
    <phoneticPr fontId="1"/>
  </si>
  <si>
    <t>果汁密度
(15℃)</t>
    <rPh sb="0" eb="2">
      <t>カジュウ</t>
    </rPh>
    <rPh sb="2" eb="4">
      <t>ミツド</t>
    </rPh>
    <phoneticPr fontId="1"/>
  </si>
  <si>
    <t>果汁密度
(20℃)</t>
    <rPh sb="0" eb="2">
      <t>カジュウ</t>
    </rPh>
    <rPh sb="2" eb="4">
      <t>ミツド</t>
    </rPh>
    <phoneticPr fontId="1"/>
  </si>
  <si>
    <t>天然Alc.濃度
(20℃,%vol)</t>
  </si>
  <si>
    <t>使用量（</t>
    <rPh sb="0" eb="3">
      <t>シヨウリョウ</t>
    </rPh>
    <phoneticPr fontId="1"/>
  </si>
  <si>
    <t>原産地</t>
    <rPh sb="0" eb="3">
      <t>ゲンサンチ</t>
    </rPh>
    <phoneticPr fontId="1"/>
  </si>
  <si>
    <t>ＥＵ加盟国</t>
    <rPh sb="2" eb="5">
      <t>カメイコク</t>
    </rPh>
    <phoneticPr fontId="1"/>
  </si>
  <si>
    <t>原料ぶどう</t>
    <rPh sb="0" eb="2">
      <t>ゲンリョウ</t>
    </rPh>
    <phoneticPr fontId="1"/>
  </si>
  <si>
    <t>ぶどう果汁</t>
    <rPh sb="3" eb="5">
      <t>カジュウ</t>
    </rPh>
    <phoneticPr fontId="1"/>
  </si>
  <si>
    <t>ぶどう
果実</t>
    <rPh sb="4" eb="6">
      <t>カジツ</t>
    </rPh>
    <phoneticPr fontId="1"/>
  </si>
  <si>
    <t>ぶどう
果汁</t>
    <rPh sb="4" eb="6">
      <t>カジュウ</t>
    </rPh>
    <phoneticPr fontId="1"/>
  </si>
  <si>
    <t>濃縮ぶどう果汁</t>
    <rPh sb="0" eb="2">
      <t>ノウシュク</t>
    </rPh>
    <rPh sb="5" eb="7">
      <t>カジュウ</t>
    </rPh>
    <phoneticPr fontId="1"/>
  </si>
  <si>
    <t>実アルコール分（</t>
    <rPh sb="0" eb="1">
      <t>ジツ</t>
    </rPh>
    <rPh sb="6" eb="7">
      <t>ブン</t>
    </rPh>
    <phoneticPr fontId="1"/>
  </si>
  <si>
    <t>濃縮ぶどう果汁精製物</t>
    <rPh sb="0" eb="2">
      <t>ノウシュク</t>
    </rPh>
    <rPh sb="5" eb="7">
      <t>カジュウ</t>
    </rPh>
    <rPh sb="7" eb="9">
      <t>セイセイ</t>
    </rPh>
    <rPh sb="9" eb="10">
      <t>ブツ</t>
    </rPh>
    <phoneticPr fontId="1"/>
  </si>
  <si>
    <t>）</t>
    <phoneticPr fontId="1"/>
  </si>
  <si>
    <t>国内製造</t>
    <rPh sb="0" eb="4">
      <t>コクナイセイゾウ</t>
    </rPh>
    <phoneticPr fontId="1"/>
  </si>
  <si>
    <t>（＊ＯＩＶ及びＥＵでは、ぶどう以外の果実は使用できません。）</t>
    <rPh sb="5" eb="6">
      <t>オヨ</t>
    </rPh>
    <rPh sb="15" eb="17">
      <t>イガイ</t>
    </rPh>
    <rPh sb="18" eb="20">
      <t>カジツ</t>
    </rPh>
    <rPh sb="21" eb="23">
      <t>シヨウ</t>
    </rPh>
    <phoneticPr fontId="1"/>
  </si>
  <si>
    <t>ぶどう以外の果実等</t>
    <rPh sb="3" eb="5">
      <t>イガイ</t>
    </rPh>
    <rPh sb="6" eb="8">
      <t>カジツ</t>
    </rPh>
    <rPh sb="8" eb="9">
      <t>ナド</t>
    </rPh>
    <phoneticPr fontId="1"/>
  </si>
  <si>
    <t>添加物</t>
    <rPh sb="0" eb="3">
      <t>テンカブツ</t>
    </rPh>
    <phoneticPr fontId="1"/>
  </si>
  <si>
    <t>方法（具体的に：</t>
    <rPh sb="0" eb="2">
      <t>ホウホウ</t>
    </rPh>
    <rPh sb="3" eb="6">
      <t>グタイテキ</t>
    </rPh>
    <phoneticPr fontId="1"/>
  </si>
  <si>
    <t>）</t>
    <phoneticPr fontId="1"/>
  </si>
  <si>
    <t>（＊ＯＩＶ又はＥＵにおいて認められている醸造行為か確認する必要があるため具体的な方法について記入ください。
　　また、使用された方法によっては、国税庁に照会が必要な場合があり、回答までお時間頂戴することがあります。）</t>
    <rPh sb="25" eb="27">
      <t>カクニン</t>
    </rPh>
    <rPh sb="29" eb="31">
      <t>ヒツヨウ</t>
    </rPh>
    <rPh sb="36" eb="39">
      <t>グタイテキ</t>
    </rPh>
    <rPh sb="40" eb="42">
      <t>ホウホウ</t>
    </rPh>
    <rPh sb="46" eb="48">
      <t>キニュウ</t>
    </rPh>
    <rPh sb="59" eb="61">
      <t>シヨウ</t>
    </rPh>
    <rPh sb="64" eb="66">
      <t>ホウホウ</t>
    </rPh>
    <rPh sb="72" eb="74">
      <t>コクゼイ</t>
    </rPh>
    <rPh sb="82" eb="84">
      <t>バアイ</t>
    </rPh>
    <phoneticPr fontId="1"/>
  </si>
  <si>
    <t>ぶどうかす</t>
    <phoneticPr fontId="1"/>
  </si>
  <si>
    <t>ワイン・乾燥ぶどう</t>
    <rPh sb="4" eb="6">
      <t>カンソウ</t>
    </rPh>
    <phoneticPr fontId="1"/>
  </si>
  <si>
    <t>（＊ＯＩＶ及びＥＵではテーブルワインに対してアルコール等の添加は認められていません。）</t>
    <rPh sb="19" eb="20">
      <t>タイ</t>
    </rPh>
    <rPh sb="27" eb="28">
      <t>トウ</t>
    </rPh>
    <rPh sb="29" eb="31">
      <t>テンカ</t>
    </rPh>
    <rPh sb="32" eb="33">
      <t>ミト</t>
    </rPh>
    <phoneticPr fontId="1"/>
  </si>
  <si>
    <t>（＊ＯＩＶ及びＥＵで認められている最大添加量は、酒石酸換算で4 g/Lです。）</t>
    <phoneticPr fontId="1"/>
  </si>
  <si>
    <r>
      <t>＊該当事項の</t>
    </r>
    <r>
      <rPr>
        <b/>
        <sz val="12"/>
        <color theme="1"/>
        <rFont val="游ゴシック"/>
        <family val="3"/>
        <charset val="128"/>
        <scheme val="minor"/>
      </rPr>
      <t>□</t>
    </r>
    <r>
      <rPr>
        <b/>
        <sz val="10"/>
        <color theme="1"/>
        <rFont val="游ゴシック"/>
        <family val="3"/>
        <charset val="128"/>
        <scheme val="minor"/>
      </rPr>
      <t>に</t>
    </r>
    <r>
      <rPr>
        <b/>
        <i/>
        <sz val="10"/>
        <color theme="1"/>
        <rFont val="游ゴシック"/>
        <family val="3"/>
        <charset val="128"/>
        <scheme val="minor"/>
      </rPr>
      <t>チェック</t>
    </r>
    <r>
      <rPr>
        <b/>
        <sz val="8"/>
        <color theme="1"/>
        <rFont val="游ゴシック"/>
        <family val="3"/>
        <charset val="128"/>
        <scheme val="minor"/>
      </rPr>
      <t>及び</t>
    </r>
    <r>
      <rPr>
        <b/>
        <i/>
        <sz val="10"/>
        <color rgb="FF0070C0"/>
        <rFont val="游ゴシック"/>
        <family val="3"/>
        <charset val="128"/>
        <scheme val="minor"/>
      </rPr>
      <t>青塗り太枠箇所</t>
    </r>
    <r>
      <rPr>
        <b/>
        <sz val="8"/>
        <color theme="1"/>
        <rFont val="游ゴシック"/>
        <family val="3"/>
        <charset val="128"/>
        <scheme val="minor"/>
      </rPr>
      <t>に入力をお願いいたします。</t>
    </r>
    <rPh sb="1" eb="3">
      <t>ガイトウ</t>
    </rPh>
    <rPh sb="12" eb="13">
      <t>オヨ</t>
    </rPh>
    <rPh sb="14" eb="16">
      <t>アオヌ</t>
    </rPh>
    <rPh sb="17" eb="19">
      <t>フトワク</t>
    </rPh>
    <rPh sb="19" eb="21">
      <t>カショ</t>
    </rPh>
    <rPh sb="22" eb="24">
      <t>ニュウリョク</t>
    </rPh>
    <rPh sb="26" eb="27">
      <t>ネガ</t>
    </rPh>
    <phoneticPr fontId="1"/>
  </si>
  <si>
    <t>＊使用した原料ぶどうが５種類を超える場合は、担当者にご連絡ください。</t>
    <rPh sb="1" eb="3">
      <t>シヨウ</t>
    </rPh>
    <rPh sb="5" eb="7">
      <t>ゲンリョウ</t>
    </rPh>
    <phoneticPr fontId="1"/>
  </si>
  <si>
    <t>ぶどう品種名</t>
    <phoneticPr fontId="1"/>
  </si>
  <si>
    <t>収穫年度</t>
    <phoneticPr fontId="1"/>
  </si>
  <si>
    <t>産地(市町村名)</t>
    <phoneticPr fontId="1"/>
  </si>
  <si>
    <t>「その他」をチェックされた場合、具体的な計算手順の根拠を記載又は別途資料を提出してください。</t>
    <rPh sb="3" eb="4">
      <t>タ</t>
    </rPh>
    <rPh sb="13" eb="15">
      <t>バアイ</t>
    </rPh>
    <rPh sb="16" eb="19">
      <t>グタイテキ</t>
    </rPh>
    <rPh sb="20" eb="24">
      <t>ケイサンテジュン</t>
    </rPh>
    <rPh sb="25" eb="27">
      <t>コンキョ</t>
    </rPh>
    <rPh sb="28" eb="30">
      <t>キサイ</t>
    </rPh>
    <rPh sb="30" eb="31">
      <t>マタ</t>
    </rPh>
    <rPh sb="32" eb="34">
      <t>ベット</t>
    </rPh>
    <rPh sb="34" eb="36">
      <t>シリョウ</t>
    </rPh>
    <rPh sb="37" eb="39">
      <t>テイシュツ</t>
    </rPh>
    <phoneticPr fontId="1"/>
  </si>
  <si>
    <t>補糖前の果汁糖度</t>
    <rPh sb="0" eb="3">
      <t>ホトウマエ</t>
    </rPh>
    <rPh sb="4" eb="8">
      <t>カジュウトウド</t>
    </rPh>
    <phoneticPr fontId="1"/>
  </si>
  <si>
    <t>果汁の比重（15/4℃）</t>
    <phoneticPr fontId="1"/>
  </si>
  <si>
    <t>転化糖換算糖度（g/L）</t>
    <phoneticPr fontId="1"/>
  </si>
  <si>
    <t>転化糖換算糖度（w/v or %）</t>
    <phoneticPr fontId="1"/>
  </si>
  <si>
    <t>甘味化行為</t>
    <rPh sb="0" eb="2">
      <t>カンミ</t>
    </rPh>
    <rPh sb="2" eb="3">
      <t>カ</t>
    </rPh>
    <rPh sb="3" eb="5">
      <t>コウイ</t>
    </rPh>
    <phoneticPr fontId="1"/>
  </si>
  <si>
    <t>ソルビン酸の
使用行為</t>
    <rPh sb="4" eb="5">
      <t>サン</t>
    </rPh>
    <rPh sb="7" eb="9">
      <t>シヨウ</t>
    </rPh>
    <rPh sb="9" eb="11">
      <t>コウイ</t>
    </rPh>
    <phoneticPr fontId="1"/>
  </si>
  <si>
    <t>その他の
製造・熟成行為</t>
    <rPh sb="2" eb="3">
      <t>タ</t>
    </rPh>
    <rPh sb="5" eb="7">
      <t>セイゾウ</t>
    </rPh>
    <rPh sb="8" eb="10">
      <t>ジュクセイ</t>
    </rPh>
    <rPh sb="10" eb="12">
      <t>コウイ</t>
    </rPh>
    <phoneticPr fontId="1"/>
  </si>
  <si>
    <t>行為の
詳細</t>
    <rPh sb="0" eb="2">
      <t>コウイ</t>
    </rPh>
    <rPh sb="4" eb="6">
      <t>ショウサイ</t>
    </rPh>
    <phoneticPr fontId="1"/>
  </si>
  <si>
    <t>（＊ソレラ等のような特殊な製造・熟成行為を行った場合は、「有」にチェックを入れてください。）</t>
    <rPh sb="5" eb="6">
      <t>ナド</t>
    </rPh>
    <rPh sb="10" eb="12">
      <t>トクシュ</t>
    </rPh>
    <rPh sb="13" eb="15">
      <t>セイゾウ</t>
    </rPh>
    <rPh sb="16" eb="18">
      <t>ジュクセイ</t>
    </rPh>
    <rPh sb="18" eb="20">
      <t>コウイ</t>
    </rPh>
    <rPh sb="21" eb="22">
      <t>オコナ</t>
    </rPh>
    <rPh sb="24" eb="26">
      <t>バアイ</t>
    </rPh>
    <rPh sb="29" eb="30">
      <t>ア</t>
    </rPh>
    <rPh sb="37" eb="38">
      <t>イ</t>
    </rPh>
    <phoneticPr fontId="1"/>
  </si>
  <si>
    <t>アルコール類の
添加行為</t>
    <rPh sb="5" eb="6">
      <t>ルイ</t>
    </rPh>
    <rPh sb="8" eb="10">
      <t>テンカ</t>
    </rPh>
    <rPh sb="10" eb="12">
      <t>コウイ</t>
    </rPh>
    <phoneticPr fontId="1"/>
  </si>
  <si>
    <t>水の使用行為</t>
    <rPh sb="0" eb="1">
      <t>ミズ</t>
    </rPh>
    <rPh sb="2" eb="4">
      <t>シヨウ</t>
    </rPh>
    <rPh sb="4" eb="6">
      <t>コウイ</t>
    </rPh>
    <phoneticPr fontId="1"/>
  </si>
  <si>
    <t>（＊ＯＩＶ及びＥＵで認められている甘味化は、アルコール換算では４%vol.以内）</t>
    <rPh sb="17" eb="20">
      <t>カンミカ</t>
    </rPh>
    <rPh sb="27" eb="29">
      <t>カンサン</t>
    </rPh>
    <rPh sb="37" eb="39">
      <t>イナイ</t>
    </rPh>
    <phoneticPr fontId="1"/>
  </si>
  <si>
    <t>（＊ＯＩＶ及びＥＵでは原料によって使用可能な実アルコール分が異なります。）</t>
    <rPh sb="11" eb="13">
      <t>ゲンリョウ</t>
    </rPh>
    <rPh sb="17" eb="21">
      <t>シヨウカノウ</t>
    </rPh>
    <rPh sb="22" eb="23">
      <t>ジツ</t>
    </rPh>
    <rPh sb="28" eb="29">
      <t>ブン</t>
    </rPh>
    <rPh sb="30" eb="31">
      <t>コト</t>
    </rPh>
    <phoneticPr fontId="1"/>
  </si>
  <si>
    <t>（＊ＯＩＶ及びＥＵで認められているものは、「それ以外」のものだけです。）</t>
    <rPh sb="10" eb="11">
      <t>ミト</t>
    </rPh>
    <rPh sb="24" eb="26">
      <t>イガイ</t>
    </rPh>
    <phoneticPr fontId="1"/>
  </si>
  <si>
    <t>無</t>
    <rPh sb="0" eb="1">
      <t>ナシ</t>
    </rPh>
    <phoneticPr fontId="1"/>
  </si>
  <si>
    <t>補糖時期</t>
    <rPh sb="0" eb="4">
      <t>ホトウジキ</t>
    </rPh>
    <phoneticPr fontId="1"/>
  </si>
  <si>
    <t>発酵中の
もろみ</t>
    <rPh sb="0" eb="3">
      <t>ハッコウチュウ</t>
    </rPh>
    <phoneticPr fontId="1"/>
  </si>
  <si>
    <t>発酵中の
ワイン</t>
    <rPh sb="0" eb="3">
      <t>ハッコウチュウ</t>
    </rPh>
    <phoneticPr fontId="1"/>
  </si>
  <si>
    <t>ワイン</t>
    <phoneticPr fontId="1"/>
  </si>
  <si>
    <t>使用糖類</t>
    <rPh sb="0" eb="2">
      <t>シヨウ</t>
    </rPh>
    <rPh sb="2" eb="4">
      <t>トウルイ</t>
    </rPh>
    <phoneticPr fontId="1"/>
  </si>
  <si>
    <t>ショ糖</t>
    <rPh sb="2" eb="3">
      <t>トウ</t>
    </rPh>
    <phoneticPr fontId="1"/>
  </si>
  <si>
    <t>転化糖換算
糖度表出典</t>
    <phoneticPr fontId="1"/>
  </si>
  <si>
    <t>山梨県工業技術センター「葡萄酒醸造法」の表</t>
    <phoneticPr fontId="1"/>
  </si>
  <si>
    <t>その他</t>
    <rPh sb="2" eb="3">
      <t>タ</t>
    </rPh>
    <phoneticPr fontId="1"/>
  </si>
  <si>
    <t>糖度</t>
    <rPh sb="0" eb="2">
      <t>トウド</t>
    </rPh>
    <phoneticPr fontId="1"/>
  </si>
  <si>
    <t>補糖後の果汁糖度</t>
    <rPh sb="2" eb="3">
      <t>ゴ</t>
    </rPh>
    <phoneticPr fontId="1"/>
  </si>
  <si>
    <t>上記に追加して</t>
    <rPh sb="0" eb="2">
      <t>ジョウキ</t>
    </rPh>
    <rPh sb="3" eb="5">
      <t>ツイカ</t>
    </rPh>
    <phoneticPr fontId="1"/>
  </si>
  <si>
    <t>ＯＩＶで認められていない物質：</t>
    <rPh sb="4" eb="5">
      <t>ミト</t>
    </rPh>
    <rPh sb="12" eb="14">
      <t>ブッシツ</t>
    </rPh>
    <phoneticPr fontId="1"/>
  </si>
  <si>
    <t>ＥＵで認められていない物質　：</t>
    <rPh sb="3" eb="4">
      <t>ミト</t>
    </rPh>
    <rPh sb="11" eb="13">
      <t>ブッシツ</t>
    </rPh>
    <phoneticPr fontId="1"/>
  </si>
  <si>
    <r>
      <t>（注：以下の物質の使用又は添加は日本の法律では認められていますがＯＩＶ及びＥＵにおいて共通して
　　　認められていません。ただ</t>
    </r>
    <r>
      <rPr>
        <u/>
        <sz val="8"/>
        <color theme="1"/>
        <rFont val="游ゴシック"/>
        <family val="3"/>
        <charset val="128"/>
        <scheme val="minor"/>
      </rPr>
      <t>し、ケイソウ土などをろ過助剤として使用した場合は除きます。</t>
    </r>
    <r>
      <rPr>
        <sz val="8"/>
        <color theme="1"/>
        <rFont val="游ゴシック"/>
        <family val="2"/>
        <charset val="128"/>
        <scheme val="minor"/>
      </rPr>
      <t>）</t>
    </r>
    <rPh sb="35" eb="36">
      <t>オヨ</t>
    </rPh>
    <rPh sb="43" eb="45">
      <t>キョウツウ</t>
    </rPh>
    <phoneticPr fontId="1"/>
  </si>
  <si>
    <t>使用
添加物</t>
    <rPh sb="0" eb="2">
      <t>シヨウ</t>
    </rPh>
    <rPh sb="3" eb="6">
      <t>テンカブツ</t>
    </rPh>
    <phoneticPr fontId="1"/>
  </si>
  <si>
    <t>使用物の糖度</t>
    <rPh sb="0" eb="3">
      <t>シヨウブツ</t>
    </rPh>
    <rPh sb="4" eb="6">
      <t>トウド</t>
    </rPh>
    <phoneticPr fontId="1"/>
  </si>
  <si>
    <t>使用割合(%)</t>
    <phoneticPr fontId="1"/>
  </si>
  <si>
    <t>原料ぶどう糖度</t>
    <phoneticPr fontId="1"/>
  </si>
  <si>
    <r>
      <rPr>
        <b/>
        <sz val="8"/>
        <color theme="1"/>
        <rFont val="Yu Gothic Medium"/>
        <family val="3"/>
        <charset val="128"/>
      </rPr>
      <t>原料ぶどうは、</t>
    </r>
    <r>
      <rPr>
        <b/>
        <i/>
        <sz val="8"/>
        <color theme="1"/>
        <rFont val="Times New Roman"/>
        <family val="1"/>
      </rPr>
      <t>Vitis vinifera</t>
    </r>
    <r>
      <rPr>
        <b/>
        <sz val="8"/>
        <color theme="1"/>
        <rFont val="Yu Gothic Medium"/>
        <family val="3"/>
        <charset val="128"/>
      </rPr>
      <t>又は</t>
    </r>
    <r>
      <rPr>
        <b/>
        <i/>
        <sz val="8"/>
        <color theme="1"/>
        <rFont val="Times New Roman"/>
        <family val="1"/>
      </rPr>
      <t>Vitis vinifera</t>
    </r>
    <r>
      <rPr>
        <b/>
        <sz val="8"/>
        <color theme="1"/>
        <rFont val="Yu Gothic Medium"/>
        <family val="3"/>
        <charset val="128"/>
      </rPr>
      <t>との交雑種以外の品種を使用</t>
    </r>
    <rPh sb="0" eb="2">
      <t>ゲンリョウ</t>
    </rPh>
    <rPh sb="21" eb="22">
      <t>マタ</t>
    </rPh>
    <rPh sb="39" eb="42">
      <t>コウザツシュ</t>
    </rPh>
    <rPh sb="42" eb="44">
      <t>イガイ</t>
    </rPh>
    <rPh sb="45" eb="47">
      <t>ヒンシュ</t>
    </rPh>
    <rPh sb="48" eb="50">
      <t>シヨウ</t>
    </rPh>
    <phoneticPr fontId="1"/>
  </si>
  <si>
    <t>ショ糖以外</t>
    <rPh sb="2" eb="3">
      <t>トウ</t>
    </rPh>
    <rPh sb="3" eb="5">
      <t>イガイ</t>
    </rPh>
    <phoneticPr fontId="1"/>
  </si>
  <si>
    <t>（＊ＥＵ加盟国以外で製造されたアルコール類を使用した場合、そのアルコール類の製造方法についてもＯＩＶ又は
　　ＥＵで定められた製造方法で製造する必要があります。
　　「国内製造」又は「それ以外の地域」を選択された場合、製造方法確認のためお問合せする場合がございます。
　　また、製造方法によっては、国税庁に照会が必要な場合があり、回答までお時間頂戴することがあります。）</t>
    <rPh sb="4" eb="7">
      <t>カメイコク</t>
    </rPh>
    <rPh sb="7" eb="9">
      <t>イガイ</t>
    </rPh>
    <rPh sb="10" eb="12">
      <t>セイゾウ</t>
    </rPh>
    <rPh sb="20" eb="21">
      <t>ルイ</t>
    </rPh>
    <rPh sb="22" eb="24">
      <t>シヨウ</t>
    </rPh>
    <rPh sb="26" eb="28">
      <t>バアイ</t>
    </rPh>
    <rPh sb="36" eb="37">
      <t>ルイ</t>
    </rPh>
    <rPh sb="38" eb="42">
      <t>セイゾウホウホウ</t>
    </rPh>
    <rPh sb="50" eb="51">
      <t>マタ</t>
    </rPh>
    <rPh sb="58" eb="59">
      <t>サダ</t>
    </rPh>
    <rPh sb="63" eb="67">
      <t>セイゾウホウホウ</t>
    </rPh>
    <rPh sb="68" eb="70">
      <t>セイゾウ</t>
    </rPh>
    <rPh sb="72" eb="74">
      <t>ヒツヨウ</t>
    </rPh>
    <rPh sb="84" eb="88">
      <t>コクナイセイゾウ</t>
    </rPh>
    <rPh sb="89" eb="90">
      <t>マタ</t>
    </rPh>
    <rPh sb="94" eb="96">
      <t>イガイ</t>
    </rPh>
    <rPh sb="97" eb="99">
      <t>チイキ</t>
    </rPh>
    <rPh sb="101" eb="103">
      <t>センタク</t>
    </rPh>
    <rPh sb="106" eb="108">
      <t>バアイ</t>
    </rPh>
    <rPh sb="109" eb="111">
      <t>セイゾウ</t>
    </rPh>
    <rPh sb="119" eb="121">
      <t>トイアワ</t>
    </rPh>
    <rPh sb="124" eb="126">
      <t>バアイ</t>
    </rPh>
    <rPh sb="139" eb="143">
      <t>セイゾウホウホウ</t>
    </rPh>
    <phoneticPr fontId="1"/>
  </si>
  <si>
    <t>（＊ＯＩＶで補糖行為は、認められておりません。）</t>
    <rPh sb="6" eb="8">
      <t>ホトウ</t>
    </rPh>
    <rPh sb="8" eb="10">
      <t>コウイ</t>
    </rPh>
    <rPh sb="12" eb="13">
      <t>ミト</t>
    </rPh>
    <phoneticPr fontId="1"/>
  </si>
  <si>
    <t>（＊ＥＵで認められている糖類は、ショ糖のみです。）</t>
    <rPh sb="12" eb="14">
      <t>トウルイ</t>
    </rPh>
    <rPh sb="18" eb="19">
      <t>トウ</t>
    </rPh>
    <phoneticPr fontId="1"/>
  </si>
  <si>
    <t>国際ブドウ・ワイン機構（ＯＩＶ）承認行為</t>
    <rPh sb="0" eb="2">
      <t>コクサイ</t>
    </rPh>
    <rPh sb="9" eb="11">
      <t>キコウ</t>
    </rPh>
    <rPh sb="16" eb="18">
      <t>ショウニン</t>
    </rPh>
    <rPh sb="18" eb="20">
      <t>コウイ</t>
    </rPh>
    <phoneticPr fontId="1"/>
  </si>
  <si>
    <t>欧州連合（ＥＵ）認可行為</t>
    <rPh sb="0" eb="2">
      <t>オウシュウ</t>
    </rPh>
    <rPh sb="2" eb="4">
      <t>レンゴウ</t>
    </rPh>
    <rPh sb="8" eb="10">
      <t>ニンカ</t>
    </rPh>
    <rPh sb="10" eb="12">
      <t>コウイ</t>
    </rPh>
    <phoneticPr fontId="1"/>
  </si>
  <si>
    <r>
      <rPr>
        <b/>
        <sz val="8"/>
        <color theme="1"/>
        <rFont val="Yu Gothic Medium"/>
        <family val="3"/>
        <charset val="128"/>
      </rPr>
      <t>原料ぶどうは、全て</t>
    </r>
    <r>
      <rPr>
        <b/>
        <i/>
        <sz val="8"/>
        <color theme="1"/>
        <rFont val="Times New Roman"/>
        <family val="1"/>
      </rPr>
      <t>Vitis vinifera</t>
    </r>
    <r>
      <rPr>
        <b/>
        <sz val="8"/>
        <color theme="1"/>
        <rFont val="Yu Gothic Medium"/>
        <family val="3"/>
        <charset val="128"/>
      </rPr>
      <t>又は</t>
    </r>
    <r>
      <rPr>
        <b/>
        <i/>
        <sz val="8"/>
        <color theme="1"/>
        <rFont val="Times New Roman"/>
        <family val="1"/>
      </rPr>
      <t>Vitis vinifera</t>
    </r>
    <r>
      <rPr>
        <b/>
        <sz val="8"/>
        <color theme="1"/>
        <rFont val="Yu Gothic Medium"/>
        <family val="3"/>
        <charset val="128"/>
      </rPr>
      <t>との交雑種を使用</t>
    </r>
    <rPh sb="0" eb="2">
      <t>ゲンリョウ</t>
    </rPh>
    <rPh sb="7" eb="8">
      <t>スベ</t>
    </rPh>
    <rPh sb="23" eb="24">
      <t>マタ</t>
    </rPh>
    <rPh sb="41" eb="44">
      <t>コウザツシュ</t>
    </rPh>
    <rPh sb="45" eb="47">
      <t>シヨウ</t>
    </rPh>
    <phoneticPr fontId="1"/>
  </si>
  <si>
    <t>（＊ＥＵで認められているものは、ソルビン酸カリウムのみです。）</t>
    <rPh sb="5" eb="6">
      <t>ミト</t>
    </rPh>
    <rPh sb="20" eb="21">
      <t>サン</t>
    </rPh>
    <phoneticPr fontId="1"/>
  </si>
  <si>
    <t>)L/100L</t>
    <phoneticPr fontId="1"/>
  </si>
  <si>
    <t>プルダウン🔽から単位を選択し、
右枠に数値を入力してください</t>
  </si>
  <si>
    <t>りんご酸</t>
    <phoneticPr fontId="1"/>
  </si>
  <si>
    <r>
      <t xml:space="preserve">リキュールワイン
</t>
    </r>
    <r>
      <rPr>
        <b/>
        <sz val="5"/>
        <color theme="1"/>
        <rFont val="游ゴシック"/>
        <family val="3"/>
        <charset val="128"/>
        <scheme val="minor"/>
      </rPr>
      <t>（酒税法第三条十四ハに該当する甘味果実酒）</t>
    </r>
    <rPh sb="10" eb="13">
      <t>シュゼイホウ</t>
    </rPh>
    <rPh sb="13" eb="14">
      <t>ダイ</t>
    </rPh>
    <rPh sb="14" eb="16">
      <t>サンジョウ</t>
    </rPh>
    <rPh sb="16" eb="18">
      <t>ジュウヨン</t>
    </rPh>
    <rPh sb="20" eb="22">
      <t>ガイトウ</t>
    </rPh>
    <rPh sb="24" eb="29">
      <t>カンミカジツシュ</t>
    </rPh>
    <phoneticPr fontId="1"/>
  </si>
  <si>
    <t>日付（西暦）</t>
    <rPh sb="0" eb="2">
      <t>ヒヅケ</t>
    </rPh>
    <rPh sb="3" eb="5">
      <t>セイレキ</t>
    </rPh>
    <phoneticPr fontId="1"/>
  </si>
  <si>
    <t>㊞</t>
    <phoneticPr fontId="1"/>
  </si>
  <si>
    <t>それ以外の地域 （</t>
    <rPh sb="5" eb="7">
      <t>チイキ</t>
    </rPh>
    <phoneticPr fontId="1"/>
  </si>
  <si>
    <t>製品の記載事項
（商品名、ヴィンテージ等）</t>
    <rPh sb="19" eb="20">
      <t>ナド</t>
    </rPh>
    <phoneticPr fontId="1"/>
  </si>
  <si>
    <t>＊複数のワイン醸造行為（仕込み）を行い、ブレンドして製造された場合、１つの仕込みごとに本表明書を作成しご提出ください。
　識別記号には、自社で記録されている「仕込番号」や「タンク番号」等を記入してください。仕込みが単一の場合は記入不要です。
　なお、原則として製造に関連する全ての仕込みについて本表明書をご提出いただく必要がございますが、やむを得ない事情で提出が困難な場合は、別途担当者にご連絡ください。</t>
    <rPh sb="17" eb="18">
      <t>オコナ</t>
    </rPh>
    <rPh sb="43" eb="44">
      <t>ホン</t>
    </rPh>
    <rPh sb="44" eb="47">
      <t>ヒョウメイショ</t>
    </rPh>
    <rPh sb="52" eb="54">
      <t>テイシュツ</t>
    </rPh>
    <rPh sb="61" eb="65">
      <t>シキベツキゴウ</t>
    </rPh>
    <rPh sb="68" eb="70">
      <t>ジシャ</t>
    </rPh>
    <rPh sb="71" eb="73">
      <t>キロク</t>
    </rPh>
    <rPh sb="79" eb="83">
      <t>シコミバンゴウ</t>
    </rPh>
    <rPh sb="89" eb="91">
      <t>バンゴウ</t>
    </rPh>
    <rPh sb="92" eb="93">
      <t>ナド</t>
    </rPh>
    <rPh sb="94" eb="96">
      <t>キニュウ</t>
    </rPh>
    <rPh sb="125" eb="127">
      <t>ゲンソク</t>
    </rPh>
    <rPh sb="130" eb="132">
      <t>セイゾウ</t>
    </rPh>
    <rPh sb="133" eb="135">
      <t>カンレン</t>
    </rPh>
    <rPh sb="137" eb="138">
      <t>スベ</t>
    </rPh>
    <rPh sb="140" eb="142">
      <t>シコ</t>
    </rPh>
    <rPh sb="147" eb="148">
      <t>ホン</t>
    </rPh>
    <rPh sb="148" eb="151">
      <t>ヒョウメイショ</t>
    </rPh>
    <rPh sb="153" eb="155">
      <t>テイシュツ</t>
    </rPh>
    <rPh sb="159" eb="161">
      <t>ヒツヨウ</t>
    </rPh>
    <rPh sb="172" eb="173">
      <t>エ</t>
    </rPh>
    <rPh sb="175" eb="177">
      <t>ジジョウ</t>
    </rPh>
    <rPh sb="178" eb="180">
      <t>テイシュツ</t>
    </rPh>
    <rPh sb="181" eb="183">
      <t>コンナン</t>
    </rPh>
    <rPh sb="184" eb="186">
      <t>バアイ</t>
    </rPh>
    <rPh sb="188" eb="190">
      <t>ベット</t>
    </rPh>
    <rPh sb="190" eb="193">
      <t>タントウシャ</t>
    </rPh>
    <rPh sb="195" eb="197">
      <t>レンラク</t>
    </rPh>
    <phoneticPr fontId="1"/>
  </si>
  <si>
    <t>　上記ワイン等の製造に関連する全ての醸造行為が、ワイン等醸造に関係する我が国の諸法規を遵守し、かつ以下のワイン等醸造行為によって醸造したことを表明します。</t>
    <rPh sb="6" eb="7">
      <t>ナド</t>
    </rPh>
    <rPh sb="8" eb="10">
      <t>セイゾウ</t>
    </rPh>
    <rPh sb="11" eb="13">
      <t>カンレン</t>
    </rPh>
    <rPh sb="15" eb="16">
      <t>スベ</t>
    </rPh>
    <rPh sb="18" eb="20">
      <t>ジョウゾウ</t>
    </rPh>
    <rPh sb="20" eb="22">
      <t>コウイ</t>
    </rPh>
    <rPh sb="27" eb="28">
      <t>ナド</t>
    </rPh>
    <rPh sb="55" eb="56">
      <t>ナド</t>
    </rPh>
    <phoneticPr fontId="1"/>
  </si>
  <si>
    <r>
      <t xml:space="preserve">ワイン
</t>
    </r>
    <r>
      <rPr>
        <b/>
        <sz val="5"/>
        <color theme="1"/>
        <rFont val="游ゴシック"/>
        <family val="3"/>
        <charset val="128"/>
        <scheme val="minor"/>
      </rPr>
      <t>（果実酒等の製法品質表示基準１⑶に該当しない国内製造果実酒）</t>
    </r>
    <rPh sb="5" eb="9">
      <t>カジツシュトウ</t>
    </rPh>
    <rPh sb="10" eb="12">
      <t>セイホウ</t>
    </rPh>
    <rPh sb="12" eb="18">
      <t>ヒンシツヒョウジキジュン</t>
    </rPh>
    <rPh sb="21" eb="23">
      <t>ガイトウ</t>
    </rPh>
    <rPh sb="26" eb="30">
      <t>コクナイセイゾウ</t>
    </rPh>
    <rPh sb="30" eb="33">
      <t>カジツシュ</t>
    </rPh>
    <phoneticPr fontId="1"/>
  </si>
  <si>
    <t>ソルビン酸</t>
    <phoneticPr fontId="1"/>
  </si>
  <si>
    <t>キトサン（除：真菌起源）、ケイソウ土、硝酸カリウム、パパイン、プロテアーゼ、硫酸カルシウム</t>
    <rPh sb="5" eb="6">
      <t>ジョ</t>
    </rPh>
    <rPh sb="7" eb="9">
      <t>シンキン</t>
    </rPh>
    <rPh sb="9" eb="11">
      <t>キゲン</t>
    </rPh>
    <rPh sb="17" eb="18">
      <t>ツチ</t>
    </rPh>
    <phoneticPr fontId="1"/>
  </si>
  <si>
    <t>それ以外</t>
    <phoneticPr fontId="1"/>
  </si>
  <si>
    <t>炭酸カリウム</t>
    <rPh sb="0" eb="2">
      <t>タンサン</t>
    </rPh>
    <phoneticPr fontId="1"/>
  </si>
  <si>
    <t>炭酸水素ナトリウム</t>
    <rPh sb="0" eb="4">
      <t>タンサンスイソ</t>
    </rPh>
    <phoneticPr fontId="1"/>
  </si>
  <si>
    <t>炭酸ナトリウム</t>
    <rPh sb="0" eb="2">
      <t>タンサン</t>
    </rPh>
    <phoneticPr fontId="1"/>
  </si>
  <si>
    <t>アンモニア</t>
    <phoneticPr fontId="1"/>
  </si>
  <si>
    <t>酒石酸カリウム</t>
    <rPh sb="0" eb="3">
      <t>シュセキサン</t>
    </rPh>
    <phoneticPr fontId="1"/>
  </si>
  <si>
    <t>炭酸水素カリウム</t>
    <rPh sb="0" eb="4">
      <t>タンサンスイソ</t>
    </rPh>
    <phoneticPr fontId="1"/>
  </si>
  <si>
    <t>（＊ＯＩＶで認められれているものは、炭酸カルシウムのみです。）</t>
    <rPh sb="6" eb="7">
      <t>ミト</t>
    </rPh>
    <rPh sb="18" eb="20">
      <t>タンサン</t>
    </rPh>
    <phoneticPr fontId="1"/>
  </si>
  <si>
    <t>L-アスコルビン酸ナトリウム、アルギン酸ナトリウム、アンモニア</t>
    <phoneticPr fontId="1"/>
  </si>
  <si>
    <t>エリソルビン酸、エリソルビン酸ナトリウム、塩化カルシウム</t>
    <phoneticPr fontId="1"/>
  </si>
  <si>
    <t>塩化マグネシウム、カゼインナトリウム、活性白土、カラギナン、寒天</t>
    <phoneticPr fontId="1"/>
  </si>
  <si>
    <t>小麦粉、コラーゲン、酸性リン酸カリウム、酸性リン酸カルシウム、食塩</t>
    <rPh sb="0" eb="3">
      <t>コムギコ</t>
    </rPh>
    <rPh sb="10" eb="12">
      <t>サンセイ</t>
    </rPh>
    <rPh sb="14" eb="15">
      <t>サン</t>
    </rPh>
    <phoneticPr fontId="1"/>
  </si>
  <si>
    <t>炭酸カリウム、炭酸水素ナトリウム、炭酸ナトリウム、微少繊維状セルロース</t>
    <phoneticPr fontId="1"/>
  </si>
  <si>
    <t>フィチン酸、硫酸マグネシウム、リン酸</t>
    <phoneticPr fontId="1"/>
  </si>
  <si>
    <t>〒</t>
    <phoneticPr fontId="1"/>
  </si>
  <si>
    <t>-</t>
    <phoneticPr fontId="1"/>
  </si>
  <si>
    <t>代 表 者 氏 名</t>
    <rPh sb="0" eb="1">
      <t>ダイ</t>
    </rPh>
    <rPh sb="2" eb="3">
      <t>ヒョウ</t>
    </rPh>
    <rPh sb="4" eb="5">
      <t>シャ</t>
    </rPh>
    <rPh sb="6" eb="7">
      <t>ウジ</t>
    </rPh>
    <rPh sb="8" eb="9">
      <t>ナ</t>
    </rPh>
    <phoneticPr fontId="1"/>
  </si>
  <si>
    <t>住　　　　所</t>
    <rPh sb="0" eb="1">
      <t>ジュウ</t>
    </rPh>
    <rPh sb="5" eb="6">
      <t>ショ</t>
    </rPh>
    <phoneticPr fontId="1"/>
  </si>
  <si>
    <t>作 成 者 氏 名</t>
    <rPh sb="0" eb="1">
      <t>サク</t>
    </rPh>
    <rPh sb="2" eb="3">
      <t>シゲル</t>
    </rPh>
    <rPh sb="4" eb="5">
      <t>シャ</t>
    </rPh>
    <rPh sb="6" eb="7">
      <t>ウジ</t>
    </rPh>
    <rPh sb="8" eb="9">
      <t>ナ</t>
    </rPh>
    <phoneticPr fontId="1"/>
  </si>
  <si>
    <t>連　 絡 　先</t>
    <rPh sb="0" eb="1">
      <t>レン</t>
    </rPh>
    <rPh sb="3" eb="4">
      <t>ラク</t>
    </rPh>
    <rPh sb="6" eb="7">
      <t>サキ</t>
    </rPh>
    <phoneticPr fontId="1"/>
  </si>
  <si>
    <t>会 　社 　名</t>
    <rPh sb="0" eb="1">
      <t>カイ</t>
    </rPh>
    <rPh sb="3" eb="4">
      <t>シャ</t>
    </rPh>
    <rPh sb="6" eb="7">
      <t>ナ</t>
    </rPh>
    <phoneticPr fontId="1"/>
  </si>
  <si>
    <t>＊自署又は記名押印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</si>
</sst>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_ "/>
    <numFmt numFmtId="177" formatCode="0.0%"/>
    <numFmt numFmtId="178" formatCode="0.0_);[Red]\(0.0\)"/>
    <numFmt numFmtId="179" formatCode="0.00_);[Red]\(0.00\)"/>
    <numFmt numFmtId="180" formatCode="0.000_);[Red]\(0.000\)"/>
    <numFmt numFmtId="181" formatCode="0.00_ "/>
    <numFmt numFmtId="182" formatCode="0.00000_ "/>
    <numFmt numFmtId="183" formatCode="0.0000000000_);[Red]\(0.0000000000\)"/>
    <numFmt numFmtId="184" formatCode="0.00000_);[Red]\(0.00000\)"/>
    <numFmt numFmtId="185" formatCode="0.0000000_ "/>
    <numFmt numFmtId="186" formatCode="0.00000000_ "/>
    <numFmt numFmtId="187" formatCode="0.000_ "/>
    <numFmt numFmtId="188" formatCode="0.00_ ;[Red]\-0.00\ "/>
    <numFmt numFmtId="189" formatCode="000\-0000"/>
  </numFmts>
  <fonts count="35" x14ac:knownFonts="1">
    <font>
      <sz val="11"/>
      <color theme="1"/>
      <name val="游ゴシック"/>
      <family val="2"/>
      <charset val="128"/>
      <scheme val="minor"/>
    </font>
    <font>
      <sz val="6"/>
      <name val="游ゴシック"/>
      <family val="2"/>
      <charset val="128"/>
      <scheme val="minor"/>
    </font>
    <font>
      <b/>
      <sz val="8"/>
      <color theme="1"/>
      <name val="游ゴシック"/>
      <family val="3"/>
      <charset val="128"/>
      <scheme val="minor"/>
    </font>
    <font>
      <b/>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8"/>
      <color theme="1"/>
      <name val="游ゴシック"/>
      <family val="2"/>
      <charset val="128"/>
      <scheme val="minor"/>
    </font>
    <font>
      <sz val="10"/>
      <color theme="1"/>
      <name val="游ゴシック"/>
      <family val="2"/>
      <charset val="128"/>
      <scheme val="minor"/>
    </font>
    <font>
      <u/>
      <sz val="8"/>
      <color theme="1"/>
      <name val="游ゴシック"/>
      <family val="3"/>
      <charset val="128"/>
      <scheme val="minor"/>
    </font>
    <font>
      <b/>
      <sz val="10"/>
      <color theme="1"/>
      <name val="游ゴシック"/>
      <family val="3"/>
      <charset val="128"/>
      <scheme val="minor"/>
    </font>
    <font>
      <sz val="8"/>
      <color theme="1"/>
      <name val="游明朝"/>
      <family val="1"/>
      <charset val="128"/>
    </font>
    <font>
      <b/>
      <i/>
      <sz val="10"/>
      <color theme="1"/>
      <name val="游ゴシック"/>
      <family val="3"/>
      <charset val="128"/>
      <scheme val="minor"/>
    </font>
    <font>
      <sz val="6"/>
      <name val="ＭＳ Ｐゴシック"/>
      <family val="3"/>
      <charset val="128"/>
    </font>
    <font>
      <sz val="11"/>
      <name val="Times New Roman"/>
      <family val="1"/>
    </font>
    <font>
      <sz val="11"/>
      <name val="游ゴシック"/>
      <family val="1"/>
      <charset val="128"/>
    </font>
    <font>
      <sz val="11"/>
      <name val="Segoe UI Symbol"/>
      <family val="1"/>
    </font>
    <font>
      <b/>
      <sz val="10"/>
      <color rgb="FFFF0000"/>
      <name val="游ゴシック"/>
      <family val="3"/>
      <charset val="128"/>
      <scheme val="minor"/>
    </font>
    <font>
      <b/>
      <i/>
      <sz val="10"/>
      <color rgb="FF0070C0"/>
      <name val="游ゴシック"/>
      <family val="3"/>
      <charset val="128"/>
      <scheme val="minor"/>
    </font>
    <font>
      <b/>
      <sz val="8"/>
      <color rgb="FFC00000"/>
      <name val="游ゴシック"/>
      <family val="3"/>
      <charset val="128"/>
      <scheme val="minor"/>
    </font>
    <font>
      <sz val="8"/>
      <name val="游ゴシック"/>
      <family val="3"/>
      <charset val="128"/>
      <scheme val="minor"/>
    </font>
    <font>
      <b/>
      <i/>
      <sz val="8"/>
      <color theme="1"/>
      <name val="Yu Gothic Medium"/>
      <family val="3"/>
      <charset val="128"/>
    </font>
    <font>
      <b/>
      <sz val="8"/>
      <color theme="1"/>
      <name val="Yu Gothic Medium"/>
      <family val="3"/>
      <charset val="128"/>
    </font>
    <font>
      <b/>
      <sz val="12"/>
      <color theme="1"/>
      <name val="游ゴシック"/>
      <family val="3"/>
      <charset val="128"/>
      <scheme val="minor"/>
    </font>
    <font>
      <sz val="8"/>
      <color theme="1"/>
      <name val="游ゴシック"/>
      <family val="3"/>
      <charset val="128"/>
    </font>
    <font>
      <b/>
      <sz val="8"/>
      <color rgb="FFFF0000"/>
      <name val="游ゴシック"/>
      <family val="3"/>
      <charset val="128"/>
      <scheme val="minor"/>
    </font>
    <font>
      <b/>
      <i/>
      <sz val="8"/>
      <color theme="1"/>
      <name val="Times New Roman"/>
      <family val="1"/>
    </font>
    <font>
      <sz val="11"/>
      <color theme="1"/>
      <name val="Segoe UI Symbol"/>
      <family val="2"/>
    </font>
    <font>
      <b/>
      <sz val="5"/>
      <color theme="1"/>
      <name val="游ゴシック"/>
      <family val="3"/>
      <charset val="128"/>
      <scheme val="minor"/>
    </font>
    <font>
      <sz val="7"/>
      <color theme="1"/>
      <name val="游ゴシック"/>
      <family val="3"/>
      <charset val="128"/>
      <scheme val="minor"/>
    </font>
    <font>
      <b/>
      <sz val="7"/>
      <color rgb="FFC00000"/>
      <name val="游ゴシック"/>
      <family val="3"/>
      <charset val="128"/>
      <scheme val="minor"/>
    </font>
    <font>
      <b/>
      <sz val="8"/>
      <color rgb="FF7030A0"/>
      <name val="游ゴシック"/>
      <family val="3"/>
      <charset val="128"/>
      <scheme val="minor"/>
    </font>
    <font>
      <b/>
      <sz val="9"/>
      <color theme="1"/>
      <name val="游ゴシック"/>
      <family val="3"/>
      <charset val="128"/>
      <scheme val="minor"/>
    </font>
    <font>
      <b/>
      <sz val="9"/>
      <color theme="0" tint="-0.499984740745262"/>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s>
  <borders count="6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hair">
        <color indexed="64"/>
      </right>
      <top/>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bottom style="hair">
        <color indexed="64"/>
      </bottom>
      <diagonal/>
    </border>
  </borders>
  <cellStyleXfs count="1">
    <xf numFmtId="0" fontId="0" fillId="0" borderId="0">
      <alignment vertical="center"/>
    </xf>
  </cellStyleXfs>
  <cellXfs count="499">
    <xf numFmtId="0" fontId="0" fillId="0" borderId="0" xfId="0">
      <alignment vertical="center"/>
    </xf>
    <xf numFmtId="0" fontId="6" fillId="3" borderId="0" xfId="0" applyFont="1" applyFill="1" applyBorder="1" applyAlignment="1">
      <alignment vertical="center"/>
    </xf>
    <xf numFmtId="0" fontId="4" fillId="0" borderId="0" xfId="0" applyFont="1">
      <alignment vertical="center"/>
    </xf>
    <xf numFmtId="0" fontId="4" fillId="0" borderId="10" xfId="0" applyFont="1" applyBorder="1" applyAlignment="1">
      <alignment horizontal="center" vertical="center"/>
    </xf>
    <xf numFmtId="0" fontId="4" fillId="3" borderId="3"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9" xfId="0" applyFont="1" applyFill="1" applyBorder="1" applyAlignment="1">
      <alignment horizontal="center" vertical="center"/>
    </xf>
    <xf numFmtId="176" fontId="4" fillId="3" borderId="9" xfId="0" applyNumberFormat="1" applyFont="1" applyFill="1" applyBorder="1" applyAlignment="1">
      <alignment horizontal="center" vertical="center"/>
    </xf>
    <xf numFmtId="176" fontId="4" fillId="3" borderId="0" xfId="0" applyNumberFormat="1" applyFont="1" applyFill="1" applyBorder="1" applyAlignment="1">
      <alignment horizontal="center" vertical="center"/>
    </xf>
    <xf numFmtId="0" fontId="4" fillId="3" borderId="10" xfId="0" applyFont="1" applyFill="1" applyBorder="1" applyAlignment="1">
      <alignment horizontal="center" vertical="center"/>
    </xf>
    <xf numFmtId="176" fontId="4" fillId="3" borderId="13" xfId="0" applyNumberFormat="1" applyFont="1" applyFill="1" applyBorder="1" applyAlignment="1">
      <alignment horizontal="center" vertical="center"/>
    </xf>
    <xf numFmtId="176"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0" xfId="0" applyFont="1" applyFill="1">
      <alignment vertical="center"/>
    </xf>
    <xf numFmtId="0" fontId="4" fillId="2" borderId="0" xfId="0" applyFont="1" applyFill="1" applyBorder="1" applyAlignment="1">
      <alignment horizontal="center" vertical="center"/>
    </xf>
    <xf numFmtId="176" fontId="4" fillId="2" borderId="9" xfId="0" applyNumberFormat="1" applyFont="1" applyFill="1" applyBorder="1" applyAlignment="1">
      <alignment horizontal="center" vertical="center"/>
    </xf>
    <xf numFmtId="176" fontId="4" fillId="2" borderId="0" xfId="0" applyNumberFormat="1"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3" borderId="13" xfId="0" applyFont="1" applyFill="1" applyBorder="1" applyAlignment="1">
      <alignment horizontal="center" vertical="center" shrinkToFit="1"/>
    </xf>
    <xf numFmtId="0" fontId="4" fillId="3" borderId="8" xfId="0" applyFont="1" applyFill="1" applyBorder="1" applyAlignment="1">
      <alignment horizontal="center" vertical="center" wrapText="1"/>
    </xf>
    <xf numFmtId="0" fontId="4" fillId="2" borderId="9" xfId="0" applyFont="1" applyFill="1" applyBorder="1" applyAlignment="1">
      <alignment horizontal="center" vertical="center" shrinkToFit="1"/>
    </xf>
    <xf numFmtId="0" fontId="4" fillId="3" borderId="9" xfId="0" applyFont="1" applyFill="1" applyBorder="1" applyAlignment="1">
      <alignment horizontal="center" vertical="center" shrinkToFit="1"/>
    </xf>
    <xf numFmtId="0" fontId="4" fillId="3" borderId="10" xfId="0" applyFont="1" applyFill="1" applyBorder="1" applyAlignment="1">
      <alignment horizontal="center" vertical="center" wrapText="1"/>
    </xf>
    <xf numFmtId="0" fontId="6" fillId="3" borderId="0" xfId="0" applyFont="1" applyFill="1">
      <alignment vertical="center"/>
    </xf>
    <xf numFmtId="0" fontId="6" fillId="3" borderId="0" xfId="0" applyFont="1" applyFill="1" applyBorder="1" applyAlignment="1">
      <alignment vertical="center" wrapText="1"/>
    </xf>
    <xf numFmtId="178" fontId="15" fillId="0" borderId="6" xfId="0" applyNumberFormat="1" applyFont="1" applyFill="1" applyBorder="1" applyAlignment="1">
      <alignment horizontal="center" vertical="top" shrinkToFit="1"/>
    </xf>
    <xf numFmtId="184" fontId="16" fillId="0" borderId="6" xfId="0" applyNumberFormat="1" applyFont="1" applyFill="1" applyBorder="1" applyAlignment="1">
      <alignment horizontal="center" vertical="top" shrinkToFit="1"/>
    </xf>
    <xf numFmtId="184" fontId="15" fillId="0" borderId="6" xfId="0" applyNumberFormat="1" applyFont="1" applyFill="1" applyBorder="1" applyAlignment="1">
      <alignment horizontal="center" vertical="top" shrinkToFit="1"/>
    </xf>
    <xf numFmtId="179" fontId="16" fillId="4" borderId="6" xfId="0" applyNumberFormat="1" applyFont="1" applyFill="1" applyBorder="1" applyAlignment="1">
      <alignment horizontal="center" vertical="top" shrinkToFit="1"/>
    </xf>
    <xf numFmtId="0" fontId="0" fillId="0" borderId="6"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vertical="center" shrinkToFit="1"/>
    </xf>
    <xf numFmtId="179" fontId="0" fillId="0" borderId="6" xfId="0" applyNumberFormat="1" applyBorder="1" applyAlignment="1">
      <alignment horizontal="center" vertical="center" shrinkToFit="1"/>
    </xf>
    <xf numFmtId="180" fontId="0" fillId="0" borderId="6" xfId="0" applyNumberFormat="1" applyBorder="1" applyAlignment="1">
      <alignment horizontal="center" vertical="center" shrinkToFit="1"/>
    </xf>
    <xf numFmtId="180" fontId="0" fillId="0" borderId="0" xfId="0" applyNumberFormat="1" applyBorder="1" applyAlignment="1">
      <alignment horizontal="center" vertical="center" shrinkToFit="1"/>
    </xf>
    <xf numFmtId="0" fontId="0" fillId="0" borderId="6" xfId="0" applyBorder="1" applyAlignment="1">
      <alignment vertical="center" shrinkToFit="1"/>
    </xf>
    <xf numFmtId="179" fontId="0" fillId="0" borderId="28" xfId="0" applyNumberFormat="1" applyBorder="1" applyAlignment="1">
      <alignment horizontal="center" vertical="center" shrinkToFit="1"/>
    </xf>
    <xf numFmtId="180" fontId="0" fillId="0" borderId="28" xfId="0" applyNumberFormat="1" applyBorder="1" applyAlignment="1">
      <alignment horizontal="center" vertical="center" shrinkToFit="1"/>
    </xf>
    <xf numFmtId="0" fontId="0" fillId="0" borderId="28" xfId="0" applyBorder="1" applyAlignment="1">
      <alignment horizontal="center" vertical="center" shrinkToFit="1"/>
    </xf>
    <xf numFmtId="181" fontId="0" fillId="0" borderId="28" xfId="0" applyNumberFormat="1" applyBorder="1" applyAlignment="1">
      <alignment horizontal="center" vertical="center" shrinkToFit="1"/>
    </xf>
    <xf numFmtId="182" fontId="0" fillId="0" borderId="28" xfId="0" applyNumberFormat="1" applyBorder="1" applyAlignment="1">
      <alignment horizontal="center" vertical="center" shrinkToFit="1"/>
    </xf>
    <xf numFmtId="178" fontId="0" fillId="0" borderId="28" xfId="0" applyNumberFormat="1" applyBorder="1" applyAlignment="1">
      <alignment horizontal="center" vertical="center" shrinkToFit="1"/>
    </xf>
    <xf numFmtId="184" fontId="0" fillId="0" borderId="28" xfId="0" applyNumberFormat="1" applyBorder="1" applyAlignment="1">
      <alignment horizontal="center" vertical="center" shrinkToFit="1"/>
    </xf>
    <xf numFmtId="179" fontId="0" fillId="4" borderId="28" xfId="0" applyNumberFormat="1" applyFill="1" applyBorder="1" applyAlignment="1">
      <alignment horizontal="center" vertical="center" shrinkToFit="1"/>
    </xf>
    <xf numFmtId="179" fontId="0" fillId="0" borderId="29" xfId="0" applyNumberFormat="1" applyBorder="1" applyAlignment="1">
      <alignment horizontal="center" vertical="center" shrinkToFit="1"/>
    </xf>
    <xf numFmtId="180" fontId="0" fillId="0" borderId="29" xfId="0" applyNumberFormat="1" applyBorder="1" applyAlignment="1">
      <alignment horizontal="center" vertical="center" shrinkToFit="1"/>
    </xf>
    <xf numFmtId="0" fontId="0" fillId="0" borderId="29" xfId="0" applyBorder="1" applyAlignment="1">
      <alignment horizontal="center" vertical="center" shrinkToFit="1"/>
    </xf>
    <xf numFmtId="181" fontId="0" fillId="0" borderId="29" xfId="0" applyNumberFormat="1" applyBorder="1" applyAlignment="1">
      <alignment horizontal="center" vertical="center" shrinkToFit="1"/>
    </xf>
    <xf numFmtId="182" fontId="0" fillId="0" borderId="29" xfId="0" applyNumberFormat="1" applyBorder="1" applyAlignment="1">
      <alignment horizontal="center" vertical="center" shrinkToFit="1"/>
    </xf>
    <xf numFmtId="178" fontId="0" fillId="0" borderId="29" xfId="0" applyNumberFormat="1" applyBorder="1" applyAlignment="1">
      <alignment horizontal="center" vertical="center" shrinkToFit="1"/>
    </xf>
    <xf numFmtId="184" fontId="0" fillId="0" borderId="29" xfId="0" applyNumberFormat="1" applyBorder="1" applyAlignment="1">
      <alignment horizontal="center" vertical="center" shrinkToFit="1"/>
    </xf>
    <xf numFmtId="179" fontId="0" fillId="4" borderId="29" xfId="0" applyNumberFormat="1" applyFill="1" applyBorder="1" applyAlignment="1">
      <alignment horizontal="center" vertical="center" shrinkToFit="1"/>
    </xf>
    <xf numFmtId="0" fontId="0" fillId="0" borderId="30" xfId="0" applyBorder="1" applyAlignment="1">
      <alignment horizontal="center" vertical="center" shrinkToFit="1"/>
    </xf>
    <xf numFmtId="181" fontId="0" fillId="0" borderId="30" xfId="0" applyNumberFormat="1" applyBorder="1" applyAlignment="1">
      <alignment horizontal="center" vertical="center" shrinkToFit="1"/>
    </xf>
    <xf numFmtId="182" fontId="0" fillId="0" borderId="30" xfId="0" applyNumberFormat="1" applyBorder="1" applyAlignment="1">
      <alignment horizontal="center" vertical="center" shrinkToFit="1"/>
    </xf>
    <xf numFmtId="179" fontId="0" fillId="0" borderId="30" xfId="0" applyNumberFormat="1" applyBorder="1" applyAlignment="1">
      <alignment horizontal="center" vertical="center" shrinkToFit="1"/>
    </xf>
    <xf numFmtId="181" fontId="0" fillId="0" borderId="0" xfId="0" applyNumberFormat="1" applyBorder="1" applyAlignment="1">
      <alignment horizontal="center" vertical="center" shrinkToFit="1"/>
    </xf>
    <xf numFmtId="182" fontId="0" fillId="0" borderId="0" xfId="0" applyNumberFormat="1" applyBorder="1" applyAlignment="1">
      <alignment horizontal="center" vertical="center" shrinkToFit="1"/>
    </xf>
    <xf numFmtId="0" fontId="0" fillId="0" borderId="0" xfId="0" applyBorder="1" applyAlignment="1">
      <alignment vertical="center" shrinkToFit="1"/>
    </xf>
    <xf numFmtId="0" fontId="3" fillId="0" borderId="0" xfId="0" applyFont="1" applyBorder="1" applyAlignment="1">
      <alignment vertical="center" shrinkToFit="1"/>
    </xf>
    <xf numFmtId="181" fontId="0" fillId="0" borderId="20" xfId="0" applyNumberFormat="1" applyBorder="1" applyAlignment="1">
      <alignment horizontal="center" vertical="center" shrinkToFit="1"/>
    </xf>
    <xf numFmtId="182" fontId="0" fillId="0" borderId="20" xfId="0" applyNumberFormat="1" applyBorder="1" applyAlignment="1">
      <alignment horizontal="center" vertical="center" shrinkToFit="1"/>
    </xf>
    <xf numFmtId="0" fontId="0" fillId="0" borderId="20" xfId="0" applyBorder="1" applyAlignment="1">
      <alignment horizontal="center" vertical="center" shrinkToFit="1"/>
    </xf>
    <xf numFmtId="184" fontId="0" fillId="0" borderId="20" xfId="0" applyNumberFormat="1" applyBorder="1" applyAlignment="1">
      <alignment horizontal="center" vertical="center" shrinkToFit="1"/>
    </xf>
    <xf numFmtId="186" fontId="0" fillId="0" borderId="20" xfId="0" applyNumberFormat="1" applyBorder="1" applyAlignment="1">
      <alignment horizontal="center" vertical="center" shrinkToFit="1"/>
    </xf>
    <xf numFmtId="185" fontId="0" fillId="0" borderId="20" xfId="0" applyNumberFormat="1" applyBorder="1" applyAlignment="1">
      <alignment horizontal="center" vertical="center" shrinkToFit="1"/>
    </xf>
    <xf numFmtId="179" fontId="0" fillId="0" borderId="20" xfId="0" applyNumberFormat="1" applyBorder="1" applyAlignment="1">
      <alignment horizontal="center" vertical="center" shrinkToFit="1"/>
    </xf>
    <xf numFmtId="180" fontId="0" fillId="0" borderId="20" xfId="0" applyNumberFormat="1" applyBorder="1" applyAlignment="1">
      <alignment horizontal="center" vertical="center" shrinkToFit="1"/>
    </xf>
    <xf numFmtId="180" fontId="0" fillId="0" borderId="30" xfId="0" applyNumberFormat="1" applyBorder="1" applyAlignment="1">
      <alignment horizontal="center" vertical="center" shrinkToFit="1"/>
    </xf>
    <xf numFmtId="179" fontId="0" fillId="0" borderId="0" xfId="0" applyNumberFormat="1" applyAlignment="1">
      <alignment vertical="center" shrinkToFit="1"/>
    </xf>
    <xf numFmtId="180" fontId="0" fillId="0" borderId="0" xfId="0" applyNumberFormat="1" applyAlignment="1">
      <alignment vertical="center" shrinkToFit="1"/>
    </xf>
    <xf numFmtId="178" fontId="0" fillId="0" borderId="30" xfId="0" applyNumberFormat="1" applyBorder="1" applyAlignment="1">
      <alignment horizontal="center" vertical="center" shrinkToFit="1"/>
    </xf>
    <xf numFmtId="184" fontId="0" fillId="0" borderId="30" xfId="0" applyNumberFormat="1" applyBorder="1" applyAlignment="1">
      <alignment horizontal="center" vertical="center" shrinkToFit="1"/>
    </xf>
    <xf numFmtId="179" fontId="0" fillId="4" borderId="30" xfId="0" applyNumberFormat="1" applyFill="1" applyBorder="1" applyAlignment="1">
      <alignment horizontal="center" vertical="center" shrinkToFit="1"/>
    </xf>
    <xf numFmtId="184" fontId="0" fillId="0" borderId="0" xfId="0" applyNumberFormat="1" applyBorder="1" applyAlignment="1">
      <alignment horizontal="center" vertical="center" shrinkToFit="1"/>
    </xf>
    <xf numFmtId="186" fontId="0" fillId="0" borderId="0" xfId="0" applyNumberFormat="1" applyBorder="1" applyAlignment="1">
      <alignment horizontal="center" vertical="center" shrinkToFit="1"/>
    </xf>
    <xf numFmtId="185" fontId="0" fillId="0" borderId="0" xfId="0" applyNumberFormat="1" applyBorder="1" applyAlignment="1">
      <alignment horizontal="center" vertical="center" shrinkToFit="1"/>
    </xf>
    <xf numFmtId="179" fontId="0" fillId="0" borderId="0" xfId="0" applyNumberFormat="1" applyBorder="1" applyAlignment="1">
      <alignment horizontal="center" vertical="center" shrinkToFit="1"/>
    </xf>
    <xf numFmtId="0" fontId="0" fillId="0" borderId="0" xfId="0" applyProtection="1">
      <alignment vertical="center"/>
    </xf>
    <xf numFmtId="0" fontId="0" fillId="0" borderId="0" xfId="0" applyAlignment="1" applyProtection="1">
      <alignment horizontal="center" vertical="center"/>
    </xf>
    <xf numFmtId="0" fontId="6" fillId="3" borderId="16" xfId="0" applyFont="1" applyFill="1" applyBorder="1" applyProtection="1">
      <alignment vertical="center"/>
    </xf>
    <xf numFmtId="0" fontId="6" fillId="3" borderId="16" xfId="0" applyFont="1" applyFill="1" applyBorder="1" applyAlignment="1" applyProtection="1">
      <alignment vertical="center"/>
    </xf>
    <xf numFmtId="0" fontId="20" fillId="0" borderId="0" xfId="0" applyFont="1" applyBorder="1" applyAlignment="1" applyProtection="1">
      <alignment vertical="center" shrinkToFit="1"/>
    </xf>
    <xf numFmtId="0" fontId="6" fillId="3" borderId="16" xfId="0" applyFont="1" applyFill="1" applyBorder="1" applyAlignment="1" applyProtection="1">
      <alignment horizontal="center" vertical="center"/>
    </xf>
    <xf numFmtId="0" fontId="6" fillId="3" borderId="36" xfId="0" applyFont="1" applyFill="1" applyBorder="1" applyProtection="1">
      <alignment vertical="center"/>
    </xf>
    <xf numFmtId="0" fontId="6" fillId="3" borderId="34" xfId="0" applyFont="1" applyFill="1" applyBorder="1" applyProtection="1">
      <alignment vertical="center"/>
    </xf>
    <xf numFmtId="0" fontId="0" fillId="0" borderId="0" xfId="0" applyBorder="1" applyProtection="1">
      <alignment vertical="center"/>
    </xf>
    <xf numFmtId="0" fontId="8" fillId="3" borderId="36" xfId="0" applyFont="1" applyFill="1" applyBorder="1" applyAlignment="1" applyProtection="1">
      <alignment vertical="center"/>
    </xf>
    <xf numFmtId="0" fontId="8" fillId="3" borderId="17" xfId="0" applyFont="1" applyFill="1" applyBorder="1" applyAlignment="1" applyProtection="1">
      <alignment horizontal="center" vertical="center"/>
    </xf>
    <xf numFmtId="0" fontId="12" fillId="3" borderId="32" xfId="0" applyFont="1" applyFill="1" applyBorder="1" applyAlignment="1" applyProtection="1">
      <alignment horizontal="left" vertical="center"/>
    </xf>
    <xf numFmtId="0" fontId="6" fillId="3" borderId="31" xfId="0" applyFont="1" applyFill="1" applyBorder="1" applyAlignment="1" applyProtection="1">
      <alignment vertical="center"/>
    </xf>
    <xf numFmtId="0" fontId="8" fillId="3" borderId="40" xfId="0" applyFont="1" applyFill="1" applyBorder="1" applyAlignment="1" applyProtection="1">
      <alignment horizontal="center" vertical="center" wrapText="1"/>
    </xf>
    <xf numFmtId="0" fontId="8" fillId="3" borderId="40" xfId="0" applyFont="1" applyFill="1" applyBorder="1" applyAlignment="1" applyProtection="1">
      <alignment vertical="center"/>
    </xf>
    <xf numFmtId="0" fontId="6" fillId="3" borderId="40" xfId="0" applyFont="1" applyFill="1" applyBorder="1" applyAlignment="1" applyProtection="1">
      <alignment horizontal="center" vertical="center" wrapText="1"/>
    </xf>
    <xf numFmtId="187" fontId="0" fillId="0" borderId="28" xfId="0" applyNumberFormat="1" applyBorder="1" applyAlignment="1">
      <alignment horizontal="center" vertical="center" shrinkToFit="1"/>
    </xf>
    <xf numFmtId="187" fontId="0" fillId="0" borderId="29" xfId="0" applyNumberFormat="1" applyBorder="1" applyAlignment="1">
      <alignment horizontal="center" vertical="center" shrinkToFit="1"/>
    </xf>
    <xf numFmtId="187" fontId="0" fillId="0" borderId="30" xfId="0" applyNumberFormat="1" applyBorder="1" applyAlignment="1">
      <alignment horizontal="center" vertical="center" shrinkToFit="1"/>
    </xf>
    <xf numFmtId="0" fontId="12" fillId="3" borderId="36" xfId="0" applyFont="1" applyFill="1" applyBorder="1" applyAlignment="1" applyProtection="1">
      <alignment horizontal="left" vertical="center"/>
    </xf>
    <xf numFmtId="188" fontId="0" fillId="0" borderId="29" xfId="0" applyNumberFormat="1" applyBorder="1" applyAlignment="1">
      <alignment horizontal="center" vertical="center" shrinkToFit="1"/>
    </xf>
    <xf numFmtId="188" fontId="0" fillId="0" borderId="30" xfId="0" applyNumberFormat="1" applyBorder="1" applyAlignment="1">
      <alignment horizontal="center" vertical="center" shrinkToFit="1"/>
    </xf>
    <xf numFmtId="188" fontId="0" fillId="0" borderId="21" xfId="0" applyNumberFormat="1" applyBorder="1" applyAlignment="1">
      <alignment horizontal="center" vertical="center" shrinkToFit="1"/>
    </xf>
    <xf numFmtId="180" fontId="0" fillId="0" borderId="21" xfId="0" applyNumberFormat="1" applyBorder="1" applyAlignment="1">
      <alignment horizontal="center" vertical="center" shrinkToFit="1"/>
    </xf>
    <xf numFmtId="0" fontId="6" fillId="3" borderId="18" xfId="0" applyFont="1" applyFill="1" applyBorder="1" applyProtection="1">
      <alignment vertical="center"/>
    </xf>
    <xf numFmtId="0" fontId="6" fillId="3" borderId="31" xfId="0" applyFont="1" applyFill="1" applyBorder="1" applyAlignment="1" applyProtection="1">
      <alignment vertical="top"/>
    </xf>
    <xf numFmtId="0" fontId="6" fillId="3" borderId="36" xfId="0" applyFont="1" applyFill="1" applyBorder="1" applyAlignment="1" applyProtection="1">
      <alignment vertical="center"/>
    </xf>
    <xf numFmtId="0" fontId="6" fillId="3" borderId="16" xfId="0" applyFont="1" applyFill="1" applyBorder="1" applyAlignment="1" applyProtection="1">
      <alignment vertical="center" shrinkToFit="1"/>
    </xf>
    <xf numFmtId="0" fontId="2" fillId="3" borderId="0" xfId="0" applyFont="1" applyFill="1" applyBorder="1" applyAlignment="1" applyProtection="1">
      <alignment vertical="center" shrinkToFit="1"/>
    </xf>
    <xf numFmtId="0" fontId="7" fillId="3" borderId="17" xfId="0" applyFont="1" applyFill="1" applyBorder="1" applyAlignment="1" applyProtection="1">
      <alignment horizontal="center" vertical="center" wrapText="1"/>
    </xf>
    <xf numFmtId="0" fontId="6" fillId="3" borderId="32" xfId="0" applyFont="1" applyFill="1" applyBorder="1" applyAlignment="1" applyProtection="1">
      <alignment vertical="top"/>
    </xf>
    <xf numFmtId="0" fontId="6" fillId="3" borderId="34" xfId="0" applyFont="1" applyFill="1" applyBorder="1" applyAlignment="1" applyProtection="1">
      <alignment vertical="top"/>
    </xf>
    <xf numFmtId="0" fontId="6" fillId="3" borderId="4" xfId="0" applyFont="1" applyFill="1" applyBorder="1" applyProtection="1">
      <alignment vertical="center"/>
    </xf>
    <xf numFmtId="0" fontId="6" fillId="0" borderId="0" xfId="0" applyFont="1" applyBorder="1" applyAlignment="1" applyProtection="1">
      <alignment horizontal="center" vertical="center" shrinkToFit="1"/>
      <protection locked="0"/>
    </xf>
    <xf numFmtId="0" fontId="6" fillId="3" borderId="17" xfId="0" applyFont="1" applyFill="1" applyBorder="1" applyAlignment="1" applyProtection="1">
      <alignment horizontal="center" vertical="center"/>
    </xf>
    <xf numFmtId="0" fontId="6" fillId="3" borderId="33"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0" fontId="2" fillId="3" borderId="16" xfId="0" applyFont="1" applyFill="1" applyBorder="1" applyAlignment="1" applyProtection="1">
      <alignment vertical="center"/>
    </xf>
    <xf numFmtId="0" fontId="6" fillId="3" borderId="36" xfId="0" applyFont="1" applyFill="1" applyBorder="1" applyAlignment="1" applyProtection="1">
      <alignment horizontal="center" vertical="center" wrapText="1"/>
    </xf>
    <xf numFmtId="0" fontId="6" fillId="3" borderId="4" xfId="0" applyFont="1" applyFill="1" applyBorder="1" applyAlignment="1" applyProtection="1">
      <alignment horizontal="left" vertical="center" shrinkToFit="1"/>
    </xf>
    <xf numFmtId="0" fontId="6" fillId="3" borderId="16" xfId="0" applyFont="1" applyFill="1" applyBorder="1" applyAlignment="1" applyProtection="1">
      <alignment horizontal="left" vertical="center"/>
    </xf>
    <xf numFmtId="0" fontId="6" fillId="3" borderId="33" xfId="0" applyFont="1" applyFill="1" applyBorder="1" applyAlignment="1" applyProtection="1">
      <alignment horizontal="left" vertical="center"/>
    </xf>
    <xf numFmtId="0" fontId="8" fillId="3" borderId="36" xfId="0" applyFont="1" applyFill="1" applyBorder="1" applyAlignment="1" applyProtection="1">
      <alignment horizontal="center" vertical="center" wrapText="1"/>
    </xf>
    <xf numFmtId="0" fontId="8" fillId="3" borderId="39" xfId="0" applyFont="1" applyFill="1" applyBorder="1" applyAlignment="1" applyProtection="1">
      <alignment horizontal="center" vertical="center" wrapText="1"/>
    </xf>
    <xf numFmtId="0" fontId="2" fillId="3" borderId="16" xfId="0" applyFont="1" applyFill="1" applyBorder="1" applyAlignment="1" applyProtection="1">
      <alignment vertical="center" shrinkToFit="1"/>
    </xf>
    <xf numFmtId="0" fontId="2" fillId="3" borderId="33" xfId="0" applyFont="1" applyFill="1" applyBorder="1" applyAlignment="1" applyProtection="1">
      <alignment vertical="center"/>
    </xf>
    <xf numFmtId="0" fontId="2" fillId="3" borderId="18" xfId="0" applyFont="1" applyFill="1" applyBorder="1" applyAlignment="1" applyProtection="1">
      <alignment vertical="center"/>
    </xf>
    <xf numFmtId="0" fontId="2" fillId="3" borderId="18" xfId="0" applyFont="1" applyFill="1" applyBorder="1" applyAlignment="1" applyProtection="1">
      <alignment horizontal="center" vertical="center" shrinkToFit="1"/>
    </xf>
    <xf numFmtId="0" fontId="2" fillId="3" borderId="18" xfId="0" applyFont="1" applyFill="1" applyBorder="1" applyAlignment="1" applyProtection="1">
      <alignment horizontal="left" vertical="center" shrinkToFit="1"/>
    </xf>
    <xf numFmtId="0" fontId="6" fillId="3" borderId="37" xfId="0" applyFont="1" applyFill="1" applyBorder="1" applyAlignment="1" applyProtection="1">
      <alignment horizontal="left" vertical="center"/>
    </xf>
    <xf numFmtId="0" fontId="2" fillId="3" borderId="18" xfId="0" applyFont="1" applyFill="1" applyBorder="1" applyAlignment="1" applyProtection="1">
      <alignment horizontal="left" vertical="center" wrapText="1"/>
    </xf>
    <xf numFmtId="0" fontId="6" fillId="3" borderId="18" xfId="0" applyFont="1" applyFill="1" applyBorder="1" applyAlignment="1" applyProtection="1">
      <alignment horizontal="left" vertical="center" wrapText="1"/>
    </xf>
    <xf numFmtId="0" fontId="2" fillId="3" borderId="18" xfId="0" applyFont="1" applyFill="1" applyBorder="1" applyAlignment="1" applyProtection="1">
      <alignment horizontal="left" vertical="center" wrapText="1" shrinkToFit="1"/>
    </xf>
    <xf numFmtId="0" fontId="2" fillId="3" borderId="18" xfId="0" applyFont="1" applyFill="1" applyBorder="1" applyAlignment="1" applyProtection="1">
      <alignment vertical="center" wrapText="1"/>
    </xf>
    <xf numFmtId="0" fontId="6" fillId="3" borderId="33" xfId="0" applyFont="1" applyFill="1" applyBorder="1" applyAlignment="1" applyProtection="1">
      <alignment horizontal="left" vertical="center"/>
    </xf>
    <xf numFmtId="0" fontId="30" fillId="0" borderId="0" xfId="0" applyFont="1" applyProtection="1">
      <alignment vertical="center"/>
    </xf>
    <xf numFmtId="0" fontId="2" fillId="3" borderId="0" xfId="0" applyFont="1" applyFill="1" applyBorder="1" applyAlignment="1" applyProtection="1">
      <alignment vertical="center" wrapText="1"/>
    </xf>
    <xf numFmtId="0" fontId="0" fillId="3" borderId="17" xfId="0" applyFill="1" applyBorder="1" applyProtection="1">
      <alignment vertical="center"/>
    </xf>
    <xf numFmtId="0" fontId="6" fillId="3" borderId="31" xfId="0" applyNumberFormat="1" applyFont="1" applyFill="1" applyBorder="1" applyAlignment="1" applyProtection="1">
      <alignment horizontal="center" vertical="center"/>
      <protection locked="0"/>
    </xf>
    <xf numFmtId="0" fontId="20" fillId="5" borderId="0" xfId="0" applyFont="1" applyFill="1" applyBorder="1" applyAlignment="1" applyProtection="1">
      <alignment vertical="center" shrinkToFit="1"/>
    </xf>
    <xf numFmtId="0" fontId="6" fillId="5" borderId="0" xfId="0" applyFont="1" applyFill="1" applyBorder="1" applyAlignment="1" applyProtection="1">
      <alignment horizontal="center" vertical="center" shrinkToFit="1"/>
      <protection locked="0"/>
    </xf>
    <xf numFmtId="0" fontId="0" fillId="5" borderId="0" xfId="0" applyFill="1" applyBorder="1" applyProtection="1">
      <alignment vertical="center"/>
    </xf>
    <xf numFmtId="0" fontId="0" fillId="5" borderId="0" xfId="0" applyFill="1" applyProtection="1">
      <alignment vertical="center"/>
    </xf>
    <xf numFmtId="0" fontId="31" fillId="5" borderId="0" xfId="0" applyFont="1" applyFill="1" applyBorder="1" applyAlignment="1" applyProtection="1">
      <alignment vertical="center" shrinkToFit="1"/>
    </xf>
    <xf numFmtId="0" fontId="30" fillId="5" borderId="0" xfId="0" applyFont="1" applyFill="1" applyBorder="1" applyAlignment="1" applyProtection="1">
      <alignment horizontal="center" vertical="center" shrinkToFit="1"/>
      <protection locked="0"/>
    </xf>
    <xf numFmtId="0" fontId="30" fillId="5" borderId="0" xfId="0" applyFont="1" applyFill="1" applyBorder="1" applyProtection="1">
      <alignment vertical="center"/>
    </xf>
    <xf numFmtId="0" fontId="30" fillId="5" borderId="0" xfId="0" applyFont="1" applyFill="1" applyProtection="1">
      <alignment vertical="center"/>
    </xf>
    <xf numFmtId="0" fontId="0" fillId="5" borderId="0" xfId="0" applyFill="1" applyAlignment="1" applyProtection="1">
      <alignment horizontal="center" vertical="center"/>
      <protection locked="0"/>
    </xf>
    <xf numFmtId="0" fontId="0" fillId="5" borderId="0" xfId="0" applyFill="1" applyBorder="1" applyAlignment="1" applyProtection="1">
      <alignment horizontal="center" vertical="center"/>
    </xf>
    <xf numFmtId="0" fontId="0" fillId="5" borderId="0" xfId="0" applyFill="1" applyAlignment="1" applyProtection="1">
      <alignment horizontal="center" vertical="center"/>
    </xf>
    <xf numFmtId="9" fontId="20" fillId="5" borderId="0" xfId="0" applyNumberFormat="1" applyFont="1" applyFill="1" applyBorder="1" applyAlignment="1" applyProtection="1">
      <alignment vertical="center" shrinkToFit="1"/>
    </xf>
    <xf numFmtId="2" fontId="6" fillId="5" borderId="0" xfId="0" applyNumberFormat="1" applyFont="1" applyFill="1" applyBorder="1" applyAlignment="1" applyProtection="1">
      <alignment horizontal="center" vertical="center" shrinkToFit="1"/>
      <protection locked="0"/>
    </xf>
    <xf numFmtId="0" fontId="6" fillId="5" borderId="0" xfId="0" applyFont="1" applyFill="1" applyBorder="1" applyAlignment="1" applyProtection="1">
      <alignment horizontal="center" vertical="center" wrapText="1" shrinkToFit="1"/>
      <protection locked="0"/>
    </xf>
    <xf numFmtId="0" fontId="6" fillId="5" borderId="0" xfId="0" applyFont="1" applyFill="1" applyBorder="1" applyAlignment="1" applyProtection="1">
      <alignment horizontal="left" vertical="center" wrapText="1"/>
    </xf>
    <xf numFmtId="0" fontId="6" fillId="5" borderId="0" xfId="0" applyFont="1" applyFill="1" applyBorder="1" applyAlignment="1" applyProtection="1">
      <alignment vertical="center" wrapText="1" shrinkToFit="1"/>
    </xf>
    <xf numFmtId="0" fontId="28" fillId="5" borderId="0" xfId="0" applyFont="1" applyFill="1" applyBorder="1" applyAlignment="1" applyProtection="1">
      <alignment horizontal="center" vertical="center"/>
    </xf>
    <xf numFmtId="0" fontId="20" fillId="5" borderId="0" xfId="0" applyFont="1" applyFill="1" applyBorder="1" applyAlignment="1" applyProtection="1">
      <alignment horizontal="left" vertical="center" shrinkToFit="1"/>
    </xf>
    <xf numFmtId="0" fontId="6" fillId="5" borderId="0" xfId="0" applyFont="1" applyFill="1" applyBorder="1" applyAlignment="1" applyProtection="1">
      <alignment horizontal="left" vertical="center"/>
    </xf>
    <xf numFmtId="0" fontId="6" fillId="5" borderId="0" xfId="0" applyFont="1" applyFill="1" applyBorder="1" applyAlignment="1" applyProtection="1">
      <alignment horizontal="center" vertical="center" shrinkToFit="1"/>
    </xf>
    <xf numFmtId="0" fontId="20" fillId="5" borderId="36" xfId="0" applyFont="1" applyFill="1" applyBorder="1" applyAlignment="1" applyProtection="1">
      <alignment vertical="center" shrinkToFit="1"/>
    </xf>
    <xf numFmtId="0" fontId="2" fillId="3" borderId="32" xfId="0" applyFont="1" applyFill="1" applyBorder="1" applyAlignment="1" applyProtection="1">
      <alignment horizontal="left" vertical="center"/>
    </xf>
    <xf numFmtId="0" fontId="33" fillId="3" borderId="56" xfId="0" applyFont="1" applyFill="1" applyBorder="1" applyAlignment="1" applyProtection="1">
      <alignment horizontal="center" vertical="center"/>
    </xf>
    <xf numFmtId="0" fontId="33" fillId="2" borderId="56" xfId="0" applyFont="1" applyFill="1" applyBorder="1" applyAlignment="1" applyProtection="1">
      <alignment horizontal="center" vertical="center"/>
    </xf>
    <xf numFmtId="0" fontId="33" fillId="3" borderId="57" xfId="0" applyFont="1" applyFill="1" applyBorder="1" applyAlignment="1" applyProtection="1">
      <alignment horizontal="center" vertical="center"/>
    </xf>
    <xf numFmtId="0" fontId="33" fillId="3" borderId="32" xfId="0" applyFont="1" applyFill="1" applyBorder="1" applyAlignment="1" applyProtection="1">
      <alignment horizontal="center" vertical="center"/>
    </xf>
    <xf numFmtId="189" fontId="33" fillId="3" borderId="16" xfId="0" applyNumberFormat="1" applyFont="1" applyFill="1" applyBorder="1" applyAlignment="1" applyProtection="1">
      <alignment horizontal="center" vertical="center" shrinkToFit="1"/>
      <protection locked="0"/>
    </xf>
    <xf numFmtId="0" fontId="33" fillId="3" borderId="16" xfId="0" applyFont="1" applyFill="1" applyBorder="1" applyAlignment="1" applyProtection="1">
      <alignment horizontal="center" vertical="center" shrinkToFit="1"/>
    </xf>
    <xf numFmtId="0" fontId="33" fillId="3" borderId="53"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wrapText="1"/>
    </xf>
    <xf numFmtId="0" fontId="8" fillId="3" borderId="37" xfId="0" applyFont="1" applyFill="1" applyBorder="1" applyAlignment="1" applyProtection="1">
      <alignment horizontal="center" vertical="center"/>
    </xf>
    <xf numFmtId="0" fontId="8" fillId="3" borderId="38" xfId="0" applyFont="1" applyFill="1" applyBorder="1" applyAlignment="1" applyProtection="1">
      <alignment horizontal="center" vertical="center"/>
    </xf>
    <xf numFmtId="0" fontId="8" fillId="3" borderId="40" xfId="0" applyFont="1" applyFill="1" applyBorder="1" applyAlignment="1" applyProtection="1">
      <alignment horizontal="center" vertical="center"/>
    </xf>
    <xf numFmtId="0" fontId="6" fillId="3" borderId="4" xfId="0" applyFont="1" applyFill="1" applyBorder="1" applyAlignment="1" applyProtection="1">
      <alignment horizontal="left" vertical="center"/>
    </xf>
    <xf numFmtId="0" fontId="6" fillId="3" borderId="35" xfId="0" applyFont="1" applyFill="1" applyBorder="1" applyAlignment="1" applyProtection="1">
      <alignment horizontal="left" vertical="center"/>
    </xf>
    <xf numFmtId="0" fontId="6" fillId="3" borderId="16" xfId="0" applyNumberFormat="1" applyFont="1" applyFill="1" applyBorder="1" applyAlignment="1" applyProtection="1">
      <alignment horizontal="center" vertical="center" wrapText="1"/>
      <protection locked="0"/>
    </xf>
    <xf numFmtId="0" fontId="8" fillId="3" borderId="36" xfId="0" applyFont="1" applyFill="1" applyBorder="1" applyAlignment="1" applyProtection="1">
      <alignment horizontal="center" vertical="center"/>
    </xf>
    <xf numFmtId="0" fontId="8" fillId="3" borderId="34" xfId="0" applyFont="1" applyFill="1" applyBorder="1" applyAlignment="1" applyProtection="1">
      <alignment horizontal="center" vertical="center"/>
    </xf>
    <xf numFmtId="0" fontId="8" fillId="3" borderId="16" xfId="0" applyFont="1" applyFill="1" applyBorder="1" applyAlignment="1" applyProtection="1">
      <alignment horizontal="right" vertical="center"/>
    </xf>
    <xf numFmtId="0" fontId="8" fillId="3" borderId="39" xfId="0" applyFont="1" applyFill="1" applyBorder="1" applyAlignment="1" applyProtection="1">
      <alignment horizontal="center" vertical="center"/>
    </xf>
    <xf numFmtId="0" fontId="6" fillId="0" borderId="16" xfId="0" applyFont="1" applyBorder="1" applyAlignment="1" applyProtection="1">
      <alignment horizontal="center" vertical="center"/>
    </xf>
    <xf numFmtId="0" fontId="2" fillId="3" borderId="16" xfId="0" applyFont="1" applyFill="1" applyBorder="1" applyAlignment="1" applyProtection="1">
      <alignment vertical="center"/>
    </xf>
    <xf numFmtId="0" fontId="6" fillId="3" borderId="40" xfId="0" applyFont="1" applyFill="1" applyBorder="1" applyAlignment="1" applyProtection="1">
      <alignment horizontal="center" vertical="center" wrapText="1" shrinkToFit="1"/>
    </xf>
    <xf numFmtId="0" fontId="6" fillId="3" borderId="39" xfId="0" applyFont="1" applyFill="1" applyBorder="1" applyAlignment="1" applyProtection="1">
      <alignment horizontal="center" vertical="center" shrinkToFit="1"/>
    </xf>
    <xf numFmtId="0" fontId="2" fillId="3" borderId="16"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2" fillId="3" borderId="0" xfId="0" applyFont="1" applyFill="1" applyBorder="1" applyAlignment="1" applyProtection="1">
      <alignment vertical="center"/>
    </xf>
    <xf numFmtId="0" fontId="2" fillId="3" borderId="27" xfId="0" applyFont="1" applyFill="1" applyBorder="1" applyAlignment="1" applyProtection="1">
      <alignment vertical="center"/>
    </xf>
    <xf numFmtId="0" fontId="6" fillId="3" borderId="16" xfId="0" applyFont="1" applyFill="1" applyBorder="1" applyAlignment="1" applyProtection="1">
      <alignment horizontal="center" vertical="center"/>
      <protection locked="0"/>
    </xf>
    <xf numFmtId="0" fontId="8" fillId="3" borderId="16" xfId="0" applyFont="1" applyFill="1" applyBorder="1" applyAlignment="1" applyProtection="1">
      <alignment horizontal="center" vertical="center"/>
      <protection locked="0"/>
    </xf>
    <xf numFmtId="0" fontId="8" fillId="3" borderId="34" xfId="0" applyFont="1" applyFill="1" applyBorder="1" applyAlignment="1" applyProtection="1">
      <alignment horizontal="left" vertical="center"/>
    </xf>
    <xf numFmtId="0" fontId="8" fillId="3" borderId="4" xfId="0" applyFont="1" applyFill="1" applyBorder="1" applyAlignment="1" applyProtection="1">
      <alignment horizontal="left" vertical="center"/>
    </xf>
    <xf numFmtId="0" fontId="8" fillId="3" borderId="35" xfId="0" applyFont="1" applyFill="1" applyBorder="1" applyAlignment="1" applyProtection="1">
      <alignment horizontal="left" vertical="center"/>
    </xf>
    <xf numFmtId="0" fontId="32" fillId="3" borderId="16" xfId="0" applyFont="1" applyFill="1" applyBorder="1" applyAlignment="1" applyProtection="1">
      <alignment horizontal="center" vertical="center" wrapText="1"/>
      <protection locked="0"/>
    </xf>
    <xf numFmtId="0" fontId="8" fillId="3" borderId="0" xfId="0" applyFont="1" applyFill="1" applyBorder="1" applyAlignment="1" applyProtection="1">
      <alignment horizontal="center" vertical="center"/>
    </xf>
    <xf numFmtId="0" fontId="8" fillId="3" borderId="16" xfId="0" applyFont="1" applyFill="1" applyBorder="1" applyAlignment="1" applyProtection="1">
      <alignment horizontal="center" vertical="center" shrinkToFit="1"/>
    </xf>
    <xf numFmtId="0" fontId="8" fillId="3" borderId="0" xfId="0" applyFont="1" applyFill="1" applyBorder="1" applyAlignment="1" applyProtection="1">
      <alignment horizontal="center" vertical="center" shrinkToFit="1"/>
    </xf>
    <xf numFmtId="0" fontId="2" fillId="3" borderId="16" xfId="0" applyFont="1" applyFill="1" applyBorder="1" applyAlignment="1" applyProtection="1">
      <alignment horizontal="left" vertical="center" shrinkToFit="1"/>
    </xf>
    <xf numFmtId="0" fontId="2" fillId="3" borderId="0" xfId="0" applyFont="1" applyFill="1" applyBorder="1" applyAlignment="1" applyProtection="1">
      <alignment horizontal="left" vertical="center" shrinkToFit="1"/>
    </xf>
    <xf numFmtId="0" fontId="8" fillId="3" borderId="16" xfId="0" applyFont="1" applyFill="1" applyBorder="1" applyAlignment="1" applyProtection="1">
      <alignment horizontal="center" vertical="center"/>
    </xf>
    <xf numFmtId="0" fontId="2" fillId="3" borderId="33" xfId="0" applyFont="1" applyFill="1" applyBorder="1" applyAlignment="1" applyProtection="1">
      <alignment vertical="center"/>
    </xf>
    <xf numFmtId="0" fontId="8" fillId="3" borderId="16" xfId="0" applyFont="1" applyFill="1" applyBorder="1" applyAlignment="1" applyProtection="1">
      <alignment horizontal="left" vertical="center"/>
    </xf>
    <xf numFmtId="0" fontId="8" fillId="3" borderId="33" xfId="0" applyFont="1" applyFill="1" applyBorder="1" applyAlignment="1" applyProtection="1">
      <alignment horizontal="left" vertical="center"/>
    </xf>
    <xf numFmtId="0" fontId="8" fillId="3" borderId="32" xfId="0" applyFont="1" applyFill="1" applyBorder="1" applyAlignment="1" applyProtection="1">
      <alignment horizontal="center" vertical="center"/>
    </xf>
    <xf numFmtId="0" fontId="2" fillId="3" borderId="18" xfId="0" applyFont="1" applyFill="1" applyBorder="1" applyAlignment="1" applyProtection="1">
      <alignment horizontal="left" vertical="center"/>
    </xf>
    <xf numFmtId="0" fontId="2" fillId="3" borderId="37" xfId="0" applyFont="1" applyFill="1" applyBorder="1" applyAlignment="1" applyProtection="1">
      <alignment horizontal="left" vertical="center"/>
    </xf>
    <xf numFmtId="0" fontId="6" fillId="3" borderId="16" xfId="0" applyFont="1" applyFill="1" applyBorder="1" applyAlignment="1" applyProtection="1">
      <alignment horizontal="right" vertical="center"/>
    </xf>
    <xf numFmtId="0" fontId="21" fillId="3" borderId="16" xfId="0" applyFont="1" applyFill="1" applyBorder="1" applyAlignment="1" applyProtection="1">
      <alignment horizontal="center" vertical="center"/>
      <protection locked="0"/>
    </xf>
    <xf numFmtId="0" fontId="26" fillId="5" borderId="0" xfId="0" applyFont="1" applyFill="1" applyBorder="1" applyAlignment="1" applyProtection="1">
      <alignment horizontal="center" vertical="center" shrinkToFit="1"/>
      <protection locked="0"/>
    </xf>
    <xf numFmtId="0" fontId="3" fillId="3" borderId="0" xfId="0" applyFont="1" applyFill="1" applyAlignment="1" applyProtection="1">
      <alignment horizontal="left" vertical="center"/>
    </xf>
    <xf numFmtId="0" fontId="24" fillId="3" borderId="0" xfId="0" applyFont="1" applyFill="1" applyBorder="1" applyAlignment="1" applyProtection="1">
      <alignment horizontal="center" vertical="center"/>
    </xf>
    <xf numFmtId="0" fontId="6" fillId="3" borderId="17" xfId="0" applyFont="1" applyFill="1" applyBorder="1" applyAlignment="1" applyProtection="1">
      <alignment horizontal="center" vertical="center"/>
    </xf>
    <xf numFmtId="0" fontId="2" fillId="3" borderId="18" xfId="0" applyFont="1" applyFill="1" applyBorder="1" applyAlignment="1" applyProtection="1">
      <alignment horizontal="center" vertical="center" wrapText="1" shrinkToFit="1"/>
    </xf>
    <xf numFmtId="0" fontId="2" fillId="3" borderId="18" xfId="0" applyFont="1" applyFill="1" applyBorder="1" applyAlignment="1" applyProtection="1">
      <alignment horizontal="center" vertical="center" shrinkToFit="1"/>
    </xf>
    <xf numFmtId="0" fontId="2" fillId="3" borderId="37" xfId="0" applyFont="1" applyFill="1" applyBorder="1" applyAlignment="1" applyProtection="1">
      <alignment horizontal="center" vertical="center" shrinkToFit="1"/>
    </xf>
    <xf numFmtId="0" fontId="2" fillId="3" borderId="18" xfId="0" applyFont="1" applyFill="1" applyBorder="1" applyAlignment="1" applyProtection="1">
      <alignment horizontal="center" vertical="center" wrapText="1"/>
    </xf>
    <xf numFmtId="0" fontId="2" fillId="3" borderId="18" xfId="0" applyFont="1" applyFill="1" applyBorder="1" applyAlignment="1" applyProtection="1">
      <alignment horizontal="center" vertical="center"/>
    </xf>
    <xf numFmtId="0" fontId="2" fillId="3" borderId="37" xfId="0" applyFont="1" applyFill="1" applyBorder="1" applyAlignment="1" applyProtection="1">
      <alignment horizontal="center" vertical="center"/>
    </xf>
    <xf numFmtId="0" fontId="0" fillId="3" borderId="0" xfId="0" applyFill="1" applyAlignment="1" applyProtection="1">
      <alignment horizontal="center" vertical="center"/>
    </xf>
    <xf numFmtId="0" fontId="3" fillId="3" borderId="0" xfId="0" applyFont="1" applyFill="1" applyAlignment="1" applyProtection="1">
      <alignment horizontal="center" vertical="center"/>
    </xf>
    <xf numFmtId="0" fontId="6" fillId="3" borderId="0" xfId="0" applyFont="1" applyFill="1" applyAlignment="1" applyProtection="1">
      <alignment horizontal="center" vertical="top"/>
    </xf>
    <xf numFmtId="0" fontId="0" fillId="3" borderId="0" xfId="0" applyFill="1" applyAlignment="1" applyProtection="1">
      <alignment horizontal="center" vertical="top"/>
    </xf>
    <xf numFmtId="0" fontId="5" fillId="3" borderId="38" xfId="0" applyFont="1" applyFill="1" applyBorder="1" applyAlignment="1" applyProtection="1">
      <alignment horizontal="center" vertical="center" wrapText="1"/>
    </xf>
    <xf numFmtId="0" fontId="5" fillId="3" borderId="38" xfId="0" applyFont="1" applyFill="1" applyBorder="1" applyAlignment="1" applyProtection="1">
      <alignment horizontal="center" vertical="center"/>
    </xf>
    <xf numFmtId="0" fontId="11" fillId="2" borderId="41" xfId="0" applyFont="1" applyFill="1" applyBorder="1" applyAlignment="1" applyProtection="1">
      <alignment horizontal="center" vertical="center"/>
      <protection locked="0"/>
    </xf>
    <xf numFmtId="0" fontId="11" fillId="2" borderId="42" xfId="0" applyFont="1" applyFill="1" applyBorder="1" applyAlignment="1" applyProtection="1">
      <alignment horizontal="center" vertical="center"/>
      <protection locked="0"/>
    </xf>
    <xf numFmtId="0" fontId="11" fillId="2" borderId="44" xfId="0" applyFont="1" applyFill="1" applyBorder="1" applyAlignment="1" applyProtection="1">
      <alignment horizontal="center" vertical="center"/>
      <protection locked="0"/>
    </xf>
    <xf numFmtId="0" fontId="11" fillId="2" borderId="41" xfId="0" applyNumberFormat="1" applyFont="1" applyFill="1" applyBorder="1" applyAlignment="1" applyProtection="1">
      <alignment horizontal="center" vertical="center"/>
      <protection locked="0"/>
    </xf>
    <xf numFmtId="0" fontId="11" fillId="2" borderId="42" xfId="0" applyNumberFormat="1" applyFont="1" applyFill="1" applyBorder="1" applyAlignment="1" applyProtection="1">
      <alignment horizontal="center" vertical="center"/>
      <protection locked="0"/>
    </xf>
    <xf numFmtId="0" fontId="11" fillId="2" borderId="43" xfId="0" applyNumberFormat="1" applyFont="1" applyFill="1" applyBorder="1" applyAlignment="1" applyProtection="1">
      <alignment horizontal="center" vertical="center"/>
      <protection locked="0"/>
    </xf>
    <xf numFmtId="0" fontId="6" fillId="3" borderId="18" xfId="0" applyFont="1" applyFill="1" applyBorder="1" applyAlignment="1" applyProtection="1">
      <alignment horizontal="center" vertical="center"/>
    </xf>
    <xf numFmtId="0" fontId="30" fillId="3" borderId="0" xfId="0" applyFont="1" applyFill="1" applyAlignment="1" applyProtection="1">
      <alignment horizontal="left" vertical="top" wrapText="1"/>
    </xf>
    <xf numFmtId="0" fontId="0" fillId="3" borderId="3" xfId="0" applyFill="1" applyBorder="1" applyAlignment="1" applyProtection="1">
      <alignment horizontal="center" vertical="center"/>
    </xf>
    <xf numFmtId="0" fontId="18" fillId="3" borderId="0" xfId="0" applyFont="1" applyFill="1" applyBorder="1" applyAlignment="1" applyProtection="1">
      <alignment horizontal="center" vertical="center"/>
    </xf>
    <xf numFmtId="0" fontId="22" fillId="3" borderId="16" xfId="0" applyFont="1" applyFill="1" applyBorder="1" applyAlignment="1" applyProtection="1">
      <alignment horizontal="left" vertical="center" shrinkToFit="1"/>
    </xf>
    <xf numFmtId="0" fontId="22" fillId="3" borderId="33" xfId="0" applyFont="1" applyFill="1" applyBorder="1" applyAlignment="1" applyProtection="1">
      <alignment horizontal="left" vertical="center" shrinkToFit="1"/>
    </xf>
    <xf numFmtId="0" fontId="8" fillId="3" borderId="33" xfId="0" applyFont="1" applyFill="1" applyBorder="1" applyAlignment="1" applyProtection="1">
      <alignment horizontal="center" vertical="center" wrapText="1"/>
    </xf>
    <xf numFmtId="0" fontId="8" fillId="3" borderId="36" xfId="0" applyFont="1" applyFill="1" applyBorder="1" applyAlignment="1" applyProtection="1">
      <alignment horizontal="center" vertical="center" wrapText="1"/>
    </xf>
    <xf numFmtId="0" fontId="8" fillId="3" borderId="27" xfId="0" applyFont="1" applyFill="1" applyBorder="1" applyAlignment="1" applyProtection="1">
      <alignment horizontal="center" vertical="center" wrapText="1"/>
    </xf>
    <xf numFmtId="0" fontId="8" fillId="3" borderId="34" xfId="0" applyFont="1" applyFill="1" applyBorder="1" applyAlignment="1" applyProtection="1">
      <alignment horizontal="center" vertical="center" wrapText="1"/>
    </xf>
    <xf numFmtId="0" fontId="8" fillId="3" borderId="35" xfId="0" applyFont="1" applyFill="1" applyBorder="1" applyAlignment="1" applyProtection="1">
      <alignment horizontal="center" vertical="center" wrapText="1"/>
    </xf>
    <xf numFmtId="0" fontId="8" fillId="3" borderId="38" xfId="0" applyFont="1" applyFill="1" applyBorder="1" applyAlignment="1" applyProtection="1">
      <alignment horizontal="center" vertical="center" wrapText="1"/>
    </xf>
    <xf numFmtId="0" fontId="8" fillId="3" borderId="39" xfId="0" applyFont="1" applyFill="1" applyBorder="1" applyAlignment="1" applyProtection="1">
      <alignment horizontal="center" vertical="center" wrapText="1"/>
    </xf>
    <xf numFmtId="0" fontId="6" fillId="3" borderId="34" xfId="0" applyFont="1" applyFill="1" applyBorder="1" applyAlignment="1" applyProtection="1">
      <alignment vertical="center" wrapText="1" shrinkToFit="1"/>
    </xf>
    <xf numFmtId="0" fontId="6" fillId="3" borderId="4" xfId="0" applyFont="1" applyFill="1" applyBorder="1" applyAlignment="1" applyProtection="1">
      <alignment vertical="center" shrinkToFit="1"/>
    </xf>
    <xf numFmtId="0" fontId="6" fillId="3" borderId="35" xfId="0" applyFont="1" applyFill="1" applyBorder="1" applyAlignment="1" applyProtection="1">
      <alignment vertical="center" shrinkToFit="1"/>
    </xf>
    <xf numFmtId="0" fontId="2" fillId="3" borderId="16" xfId="0" applyFont="1" applyFill="1" applyBorder="1" applyAlignment="1" applyProtection="1">
      <alignment vertical="center" shrinkToFit="1"/>
    </xf>
    <xf numFmtId="0" fontId="2" fillId="3" borderId="16" xfId="0" applyFont="1" applyFill="1" applyBorder="1" applyAlignment="1" applyProtection="1">
      <alignment horizontal="center" vertical="center"/>
      <protection locked="0"/>
    </xf>
    <xf numFmtId="0" fontId="6" fillId="3" borderId="32" xfId="0" applyFont="1" applyFill="1" applyBorder="1" applyAlignment="1" applyProtection="1">
      <alignment horizontal="center" vertical="center" wrapText="1"/>
    </xf>
    <xf numFmtId="0" fontId="6" fillId="3" borderId="33" xfId="0" applyFont="1" applyFill="1" applyBorder="1" applyAlignment="1" applyProtection="1">
      <alignment horizontal="center" vertical="center" wrapText="1"/>
    </xf>
    <xf numFmtId="0" fontId="6" fillId="3" borderId="36" xfId="0" applyFont="1" applyFill="1" applyBorder="1" applyAlignment="1" applyProtection="1">
      <alignment horizontal="center" vertical="center" wrapText="1"/>
    </xf>
    <xf numFmtId="0" fontId="6" fillId="3" borderId="27" xfId="0" applyFont="1" applyFill="1" applyBorder="1" applyAlignment="1" applyProtection="1">
      <alignment horizontal="center" vertical="center" wrapText="1"/>
    </xf>
    <xf numFmtId="0" fontId="6" fillId="3" borderId="34" xfId="0" applyFont="1" applyFill="1" applyBorder="1" applyAlignment="1" applyProtection="1">
      <alignment horizontal="left" vertical="center"/>
    </xf>
    <xf numFmtId="0" fontId="6" fillId="3" borderId="32" xfId="0" applyFont="1" applyFill="1" applyBorder="1" applyAlignment="1" applyProtection="1">
      <alignment horizontal="center" vertical="center" shrinkToFit="1"/>
    </xf>
    <xf numFmtId="0" fontId="6" fillId="3" borderId="16" xfId="0" applyFont="1" applyFill="1" applyBorder="1" applyAlignment="1" applyProtection="1">
      <alignment horizontal="center" vertical="center" shrinkToFit="1"/>
    </xf>
    <xf numFmtId="0" fontId="6" fillId="3" borderId="16"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shrinkToFit="1"/>
    </xf>
    <xf numFmtId="0" fontId="6" fillId="3" borderId="35" xfId="0" applyFont="1" applyFill="1" applyBorder="1" applyAlignment="1" applyProtection="1">
      <alignment horizontal="left" vertical="center" shrinkToFit="1"/>
    </xf>
    <xf numFmtId="0" fontId="25" fillId="3" borderId="34" xfId="0" applyFont="1" applyFill="1" applyBorder="1" applyAlignment="1" applyProtection="1">
      <alignment horizontal="left" vertical="center"/>
    </xf>
    <xf numFmtId="0" fontId="25" fillId="3" borderId="4" xfId="0" applyFont="1" applyFill="1" applyBorder="1" applyAlignment="1" applyProtection="1">
      <alignment horizontal="left" vertical="center"/>
    </xf>
    <xf numFmtId="0" fontId="25" fillId="3" borderId="35" xfId="0" applyFont="1" applyFill="1" applyBorder="1" applyAlignment="1" applyProtection="1">
      <alignment horizontal="left" vertical="center"/>
    </xf>
    <xf numFmtId="0" fontId="7" fillId="3" borderId="52" xfId="0" applyFont="1" applyFill="1" applyBorder="1" applyAlignment="1" applyProtection="1">
      <alignment horizontal="center" vertical="center"/>
    </xf>
    <xf numFmtId="0" fontId="7" fillId="3" borderId="50" xfId="0" applyFont="1" applyFill="1" applyBorder="1" applyAlignment="1" applyProtection="1">
      <alignment horizontal="center" vertical="center"/>
    </xf>
    <xf numFmtId="0" fontId="7" fillId="3" borderId="51" xfId="0" applyFont="1" applyFill="1" applyBorder="1" applyAlignment="1" applyProtection="1">
      <alignment horizontal="center" vertical="center"/>
    </xf>
    <xf numFmtId="0" fontId="18" fillId="3" borderId="0" xfId="0" applyFont="1" applyFill="1" applyAlignment="1" applyProtection="1">
      <alignment horizontal="center" vertical="center"/>
    </xf>
    <xf numFmtId="0" fontId="2" fillId="3" borderId="0" xfId="0" applyFont="1" applyFill="1" applyBorder="1" applyAlignment="1" applyProtection="1">
      <alignment horizontal="left"/>
    </xf>
    <xf numFmtId="0" fontId="6" fillId="3" borderId="34" xfId="0" applyFont="1" applyFill="1" applyBorder="1" applyAlignment="1" applyProtection="1">
      <alignment horizontal="left" vertical="center" shrinkToFit="1"/>
    </xf>
    <xf numFmtId="0" fontId="5" fillId="3" borderId="17" xfId="0" applyFont="1" applyFill="1" applyBorder="1" applyAlignment="1" applyProtection="1">
      <alignment horizontal="center" vertical="center"/>
    </xf>
    <xf numFmtId="0" fontId="5" fillId="3" borderId="31" xfId="0" applyFont="1" applyFill="1" applyBorder="1" applyAlignment="1" applyProtection="1">
      <alignment horizontal="center" vertical="center"/>
    </xf>
    <xf numFmtId="0" fontId="5" fillId="2" borderId="41" xfId="0" applyFont="1" applyFill="1" applyBorder="1" applyAlignment="1" applyProtection="1">
      <alignment horizontal="center" vertical="center"/>
      <protection locked="0"/>
    </xf>
    <xf numFmtId="0" fontId="5" fillId="2" borderId="42" xfId="0" applyFont="1" applyFill="1" applyBorder="1" applyAlignment="1" applyProtection="1">
      <alignment horizontal="center" vertical="center"/>
      <protection locked="0"/>
    </xf>
    <xf numFmtId="0" fontId="5" fillId="2" borderId="43" xfId="0" applyFont="1" applyFill="1" applyBorder="1" applyAlignment="1" applyProtection="1">
      <alignment horizontal="center" vertical="center"/>
      <protection locked="0"/>
    </xf>
    <xf numFmtId="0" fontId="32" fillId="2" borderId="14" xfId="0" applyFont="1" applyFill="1" applyBorder="1" applyAlignment="1" applyProtection="1">
      <alignment horizontal="center" vertical="center" wrapText="1" shrinkToFit="1"/>
      <protection locked="0"/>
    </xf>
    <xf numFmtId="0" fontId="32" fillId="2" borderId="2" xfId="0" applyFont="1" applyFill="1" applyBorder="1" applyAlignment="1" applyProtection="1">
      <alignment horizontal="center" vertical="center" wrapText="1" shrinkToFit="1"/>
      <protection locked="0"/>
    </xf>
    <xf numFmtId="0" fontId="32" fillId="2" borderId="54" xfId="0" applyFont="1" applyFill="1" applyBorder="1" applyAlignment="1" applyProtection="1">
      <alignment horizontal="center" vertical="center" wrapText="1" shrinkToFit="1"/>
      <protection locked="0"/>
    </xf>
    <xf numFmtId="0" fontId="22" fillId="3" borderId="0" xfId="0" applyFont="1" applyFill="1" applyBorder="1" applyAlignment="1" applyProtection="1">
      <alignment horizontal="left" vertical="center" shrinkToFit="1"/>
    </xf>
    <xf numFmtId="0" fontId="22" fillId="3" borderId="27" xfId="0" applyFont="1" applyFill="1" applyBorder="1" applyAlignment="1" applyProtection="1">
      <alignment horizontal="left" vertical="center" shrinkToFit="1"/>
    </xf>
    <xf numFmtId="0" fontId="13" fillId="3" borderId="0" xfId="0" applyFont="1" applyFill="1" applyAlignment="1" applyProtection="1">
      <alignment horizontal="left" vertical="center" wrapText="1"/>
    </xf>
    <xf numFmtId="0" fontId="2" fillId="3" borderId="32" xfId="0" applyFont="1" applyFill="1" applyBorder="1" applyAlignment="1" applyProtection="1">
      <alignment horizontal="center" vertical="center" wrapText="1" shrinkToFit="1"/>
    </xf>
    <xf numFmtId="0" fontId="2" fillId="3" borderId="16" xfId="0" applyFont="1" applyFill="1" applyBorder="1" applyAlignment="1" applyProtection="1">
      <alignment horizontal="center" vertical="center" wrapText="1" shrinkToFit="1"/>
    </xf>
    <xf numFmtId="0" fontId="2" fillId="3" borderId="53" xfId="0" applyFont="1" applyFill="1" applyBorder="1" applyAlignment="1" applyProtection="1">
      <alignment horizontal="center" vertical="center" wrapText="1" shrinkToFit="1"/>
    </xf>
    <xf numFmtId="0" fontId="6" fillId="3" borderId="16"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6" fillId="3" borderId="34"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7" fillId="3" borderId="52" xfId="0" applyFont="1" applyFill="1" applyBorder="1" applyAlignment="1" applyProtection="1">
      <alignment horizontal="center" vertical="center" wrapText="1"/>
    </xf>
    <xf numFmtId="0" fontId="7" fillId="3" borderId="50" xfId="0" applyFont="1" applyFill="1" applyBorder="1" applyAlignment="1" applyProtection="1">
      <alignment horizontal="center" vertical="center" wrapText="1"/>
    </xf>
    <xf numFmtId="0" fontId="7" fillId="3" borderId="51" xfId="0" applyFont="1" applyFill="1" applyBorder="1" applyAlignment="1" applyProtection="1">
      <alignment horizontal="center" vertical="center" wrapText="1"/>
    </xf>
    <xf numFmtId="0" fontId="6" fillId="2" borderId="45" xfId="0" applyNumberFormat="1" applyFont="1" applyFill="1" applyBorder="1" applyAlignment="1" applyProtection="1">
      <alignment horizontal="center" vertical="center"/>
      <protection locked="0"/>
    </xf>
    <xf numFmtId="0" fontId="6" fillId="3" borderId="36" xfId="0" applyFont="1" applyFill="1" applyBorder="1" applyAlignment="1" applyProtection="1">
      <alignment horizontal="left" vertical="center"/>
    </xf>
    <xf numFmtId="0" fontId="6" fillId="3" borderId="0" xfId="0" applyFont="1" applyFill="1" applyBorder="1" applyAlignment="1" applyProtection="1">
      <alignment horizontal="left" vertical="center"/>
    </xf>
    <xf numFmtId="0" fontId="6" fillId="3" borderId="27" xfId="0" applyFont="1" applyFill="1" applyBorder="1" applyAlignment="1" applyProtection="1">
      <alignment horizontal="left" vertical="center"/>
    </xf>
    <xf numFmtId="0" fontId="6" fillId="3" borderId="32" xfId="0" applyFont="1" applyFill="1" applyBorder="1" applyAlignment="1" applyProtection="1">
      <alignment horizontal="center" vertical="center"/>
    </xf>
    <xf numFmtId="0" fontId="6" fillId="3" borderId="33" xfId="0" applyFont="1" applyFill="1" applyBorder="1" applyAlignment="1" applyProtection="1">
      <alignment horizontal="center" vertical="center"/>
    </xf>
    <xf numFmtId="0" fontId="6" fillId="3" borderId="36" xfId="0" applyFont="1" applyFill="1" applyBorder="1" applyAlignment="1" applyProtection="1">
      <alignment horizontal="center" vertical="center"/>
    </xf>
    <xf numFmtId="0" fontId="6" fillId="3" borderId="27" xfId="0" applyFont="1" applyFill="1" applyBorder="1" applyAlignment="1" applyProtection="1">
      <alignment horizontal="center" vertical="center"/>
    </xf>
    <xf numFmtId="0" fontId="6" fillId="3" borderId="38" xfId="0" applyFont="1" applyFill="1" applyBorder="1" applyAlignment="1" applyProtection="1">
      <alignment horizontal="center" vertical="center"/>
    </xf>
    <xf numFmtId="0" fontId="6" fillId="3" borderId="39" xfId="0" applyFont="1" applyFill="1" applyBorder="1" applyAlignment="1" applyProtection="1">
      <alignment horizontal="center" vertical="center"/>
    </xf>
    <xf numFmtId="0" fontId="6" fillId="3" borderId="38" xfId="0" applyFont="1" applyFill="1" applyBorder="1" applyAlignment="1" applyProtection="1">
      <alignment horizontal="center" vertical="center" wrapText="1"/>
    </xf>
    <xf numFmtId="0" fontId="6" fillId="3" borderId="39" xfId="0" applyFont="1" applyFill="1" applyBorder="1" applyAlignment="1" applyProtection="1">
      <alignment horizontal="center" vertical="center" wrapText="1"/>
    </xf>
    <xf numFmtId="0" fontId="6" fillId="3" borderId="32" xfId="0" applyFont="1" applyFill="1" applyBorder="1" applyAlignment="1" applyProtection="1">
      <alignment horizontal="center" vertical="center" wrapText="1" shrinkToFit="1"/>
    </xf>
    <xf numFmtId="0" fontId="6" fillId="3" borderId="33" xfId="0" applyFont="1" applyFill="1" applyBorder="1" applyAlignment="1" applyProtection="1">
      <alignment horizontal="center" vertical="center" shrinkToFit="1"/>
    </xf>
    <xf numFmtId="0" fontId="6" fillId="3" borderId="36" xfId="0" applyFont="1" applyFill="1" applyBorder="1" applyAlignment="1" applyProtection="1">
      <alignment horizontal="center" vertical="center" shrinkToFit="1"/>
    </xf>
    <xf numFmtId="0" fontId="6" fillId="3" borderId="35" xfId="0" applyFont="1" applyFill="1" applyBorder="1" applyAlignment="1" applyProtection="1">
      <alignment horizontal="center" vertical="center" shrinkToFit="1"/>
    </xf>
    <xf numFmtId="0" fontId="2" fillId="3" borderId="32" xfId="0" applyFont="1" applyFill="1" applyBorder="1" applyAlignment="1" applyProtection="1">
      <alignment horizontal="left" vertical="center"/>
    </xf>
    <xf numFmtId="0" fontId="2" fillId="3" borderId="34" xfId="0" applyFont="1" applyFill="1" applyBorder="1" applyAlignment="1" applyProtection="1">
      <alignment horizontal="left" vertical="center"/>
    </xf>
    <xf numFmtId="0" fontId="2" fillId="3" borderId="16" xfId="0" applyFont="1" applyFill="1" applyBorder="1" applyAlignment="1" applyProtection="1">
      <alignment horizontal="left" vertical="center" wrapText="1"/>
    </xf>
    <xf numFmtId="0" fontId="6" fillId="3" borderId="4" xfId="0" applyFont="1" applyFill="1" applyBorder="1" applyAlignment="1" applyProtection="1">
      <alignment horizontal="center" vertical="center" shrinkToFit="1"/>
      <protection locked="0"/>
    </xf>
    <xf numFmtId="0" fontId="0" fillId="3" borderId="4" xfId="0" applyFill="1" applyBorder="1" applyAlignment="1" applyProtection="1">
      <alignment horizontal="center" vertical="center"/>
    </xf>
    <xf numFmtId="0" fontId="0" fillId="3" borderId="35" xfId="0" applyFill="1" applyBorder="1" applyAlignment="1" applyProtection="1">
      <alignment horizontal="center" vertical="center"/>
    </xf>
    <xf numFmtId="0" fontId="6" fillId="3" borderId="34" xfId="0" applyFont="1" applyFill="1" applyBorder="1" applyAlignment="1" applyProtection="1">
      <alignment horizontal="left" vertical="center" wrapText="1" shrinkToFit="1"/>
    </xf>
    <xf numFmtId="0" fontId="8" fillId="3" borderId="38" xfId="0" applyFont="1" applyFill="1" applyBorder="1" applyAlignment="1" applyProtection="1">
      <alignment horizontal="center" vertical="center" shrinkToFit="1"/>
    </xf>
    <xf numFmtId="0" fontId="8" fillId="3" borderId="40" xfId="0" applyFont="1" applyFill="1" applyBorder="1" applyAlignment="1" applyProtection="1">
      <alignment horizontal="center" vertical="center" shrinkToFit="1"/>
    </xf>
    <xf numFmtId="0" fontId="8" fillId="3" borderId="39" xfId="0" applyFont="1" applyFill="1" applyBorder="1" applyAlignment="1" applyProtection="1">
      <alignment horizontal="center" vertical="center" shrinkToFit="1"/>
    </xf>
    <xf numFmtId="0" fontId="2" fillId="3" borderId="33" xfId="0" applyFont="1" applyFill="1" applyBorder="1" applyAlignment="1" applyProtection="1">
      <alignment horizontal="left" vertical="center" shrinkToFit="1"/>
    </xf>
    <xf numFmtId="0" fontId="8" fillId="3" borderId="0" xfId="0" applyFont="1" applyFill="1" applyBorder="1" applyAlignment="1" applyProtection="1">
      <alignment vertical="center" shrinkToFit="1"/>
    </xf>
    <xf numFmtId="0" fontId="8" fillId="3" borderId="27" xfId="0" applyFont="1" applyFill="1" applyBorder="1" applyAlignment="1" applyProtection="1">
      <alignment vertical="center" shrinkToFit="1"/>
    </xf>
    <xf numFmtId="0" fontId="2" fillId="3" borderId="17" xfId="0" applyFont="1" applyFill="1" applyBorder="1" applyAlignment="1" applyProtection="1">
      <alignment horizontal="center" vertical="center"/>
      <protection locked="0"/>
    </xf>
    <xf numFmtId="0" fontId="32" fillId="3" borderId="17" xfId="0" applyFont="1" applyFill="1" applyBorder="1" applyAlignment="1" applyProtection="1">
      <alignment horizontal="center" vertical="center" wrapText="1"/>
      <protection locked="0"/>
    </xf>
    <xf numFmtId="0" fontId="2" fillId="3" borderId="32"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8" fillId="3" borderId="32" xfId="0" applyFont="1" applyFill="1" applyBorder="1" applyAlignment="1" applyProtection="1">
      <alignment horizontal="left" vertical="center"/>
    </xf>
    <xf numFmtId="0" fontId="8" fillId="3" borderId="0" xfId="0" applyFont="1" applyFill="1" applyBorder="1" applyAlignment="1" applyProtection="1">
      <alignment horizontal="left" vertical="center"/>
    </xf>
    <xf numFmtId="0" fontId="8" fillId="3" borderId="27" xfId="0" applyFont="1" applyFill="1" applyBorder="1" applyAlignment="1" applyProtection="1">
      <alignment horizontal="left" vertical="center"/>
    </xf>
    <xf numFmtId="0" fontId="6" fillId="2" borderId="48" xfId="0" applyNumberFormat="1" applyFont="1" applyFill="1" applyBorder="1" applyAlignment="1" applyProtection="1">
      <alignment horizontal="center" vertical="center"/>
      <protection locked="0"/>
    </xf>
    <xf numFmtId="177" fontId="6" fillId="2" borderId="48" xfId="0" applyNumberFormat="1" applyFont="1" applyFill="1" applyBorder="1" applyAlignment="1" applyProtection="1">
      <alignment horizontal="center" vertical="center"/>
      <protection locked="0"/>
    </xf>
    <xf numFmtId="177" fontId="6" fillId="2" borderId="49" xfId="0" applyNumberFormat="1" applyFont="1" applyFill="1" applyBorder="1" applyAlignment="1" applyProtection="1">
      <alignment horizontal="center" vertical="center"/>
      <protection locked="0"/>
    </xf>
    <xf numFmtId="0" fontId="6" fillId="2" borderId="39" xfId="0" applyNumberFormat="1" applyFont="1" applyFill="1" applyBorder="1" applyAlignment="1" applyProtection="1">
      <alignment horizontal="center" vertical="center"/>
      <protection locked="0"/>
    </xf>
    <xf numFmtId="177" fontId="6" fillId="2" borderId="39" xfId="0" applyNumberFormat="1" applyFont="1" applyFill="1" applyBorder="1" applyAlignment="1" applyProtection="1">
      <alignment horizontal="center" vertical="center"/>
      <protection locked="0"/>
    </xf>
    <xf numFmtId="177" fontId="6" fillId="2" borderId="63" xfId="0" applyNumberFormat="1" applyFont="1" applyFill="1" applyBorder="1" applyAlignment="1" applyProtection="1">
      <alignment horizontal="center" vertical="center"/>
      <protection locked="0"/>
    </xf>
    <xf numFmtId="0" fontId="6" fillId="2" borderId="17" xfId="0" applyNumberFormat="1" applyFont="1" applyFill="1" applyBorder="1" applyAlignment="1" applyProtection="1">
      <alignment horizontal="center" vertical="center"/>
      <protection locked="0"/>
    </xf>
    <xf numFmtId="177" fontId="6" fillId="2" borderId="17" xfId="0" applyNumberFormat="1" applyFont="1" applyFill="1" applyBorder="1" applyAlignment="1" applyProtection="1">
      <alignment horizontal="center" vertical="center"/>
      <protection locked="0"/>
    </xf>
    <xf numFmtId="177" fontId="6" fillId="2" borderId="47" xfId="0" applyNumberFormat="1" applyFont="1" applyFill="1" applyBorder="1" applyAlignment="1" applyProtection="1">
      <alignment horizontal="center" vertical="center"/>
      <protection locked="0"/>
    </xf>
    <xf numFmtId="0" fontId="6" fillId="5" borderId="0" xfId="0" applyFont="1" applyFill="1" applyAlignment="1" applyProtection="1">
      <alignment horizontal="left" vertical="center"/>
    </xf>
    <xf numFmtId="0" fontId="2" fillId="3" borderId="36" xfId="0" applyFont="1" applyFill="1" applyBorder="1" applyAlignment="1" applyProtection="1">
      <alignment horizontal="distributed" vertical="center"/>
    </xf>
    <xf numFmtId="0" fontId="2" fillId="3" borderId="0" xfId="0" applyFont="1" applyFill="1" applyBorder="1" applyAlignment="1" applyProtection="1">
      <alignment horizontal="distributed" vertical="center"/>
    </xf>
    <xf numFmtId="0" fontId="2" fillId="3" borderId="27" xfId="0" applyFont="1" applyFill="1" applyBorder="1" applyAlignment="1" applyProtection="1">
      <alignment horizontal="distributed" vertical="center"/>
    </xf>
    <xf numFmtId="0" fontId="8" fillId="3" borderId="36"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3" borderId="27" xfId="0" applyFont="1" applyFill="1" applyBorder="1" applyAlignment="1" applyProtection="1">
      <alignment horizontal="left" vertical="center" wrapText="1"/>
    </xf>
    <xf numFmtId="0" fontId="6" fillId="0" borderId="36"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27" xfId="0" applyFont="1" applyBorder="1" applyAlignment="1" applyProtection="1">
      <alignment horizontal="left" vertical="center"/>
    </xf>
    <xf numFmtId="0" fontId="6" fillId="3" borderId="0" xfId="0" applyFont="1" applyFill="1" applyBorder="1" applyAlignment="1" applyProtection="1">
      <alignment horizontal="center" vertical="center"/>
    </xf>
    <xf numFmtId="0" fontId="6" fillId="3" borderId="34"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2" fillId="3" borderId="4" xfId="0" applyFont="1" applyFill="1" applyBorder="1" applyAlignment="1" applyProtection="1">
      <alignment horizontal="left" vertical="center"/>
    </xf>
    <xf numFmtId="0" fontId="2" fillId="3" borderId="35" xfId="0" applyFont="1" applyFill="1" applyBorder="1" applyAlignment="1" applyProtection="1">
      <alignment horizontal="left" vertical="center"/>
    </xf>
    <xf numFmtId="0" fontId="2" fillId="0" borderId="0" xfId="0" applyFont="1" applyBorder="1" applyAlignment="1" applyProtection="1">
      <alignment horizontal="left" vertical="center"/>
    </xf>
    <xf numFmtId="0" fontId="2" fillId="0" borderId="27" xfId="0" applyFont="1" applyBorder="1" applyAlignment="1" applyProtection="1">
      <alignment horizontal="left" vertical="center"/>
    </xf>
    <xf numFmtId="0" fontId="0" fillId="3" borderId="16" xfId="0" applyFill="1" applyBorder="1" applyAlignment="1" applyProtection="1">
      <alignment horizontal="center" vertical="center"/>
    </xf>
    <xf numFmtId="0" fontId="2" fillId="3" borderId="33" xfId="0" applyFont="1" applyFill="1" applyBorder="1" applyAlignment="1" applyProtection="1">
      <alignment horizontal="left" vertical="center"/>
    </xf>
    <xf numFmtId="0" fontId="6" fillId="3" borderId="31" xfId="0" applyFont="1" applyFill="1" applyBorder="1" applyAlignment="1" applyProtection="1">
      <alignment horizontal="center" vertical="center"/>
    </xf>
    <xf numFmtId="0" fontId="6" fillId="2" borderId="61" xfId="0" applyNumberFormat="1" applyFont="1" applyFill="1" applyBorder="1" applyAlignment="1" applyProtection="1">
      <alignment horizontal="center" vertical="center"/>
      <protection locked="0"/>
    </xf>
    <xf numFmtId="0" fontId="6" fillId="2" borderId="18" xfId="0" applyNumberFormat="1" applyFont="1" applyFill="1" applyBorder="1" applyAlignment="1" applyProtection="1">
      <alignment horizontal="center" vertical="center"/>
      <protection locked="0"/>
    </xf>
    <xf numFmtId="0" fontId="6" fillId="2" borderId="37" xfId="0" applyNumberFormat="1" applyFont="1" applyFill="1" applyBorder="1" applyAlignment="1" applyProtection="1">
      <alignment horizontal="center" vertical="center"/>
      <protection locked="0"/>
    </xf>
    <xf numFmtId="9" fontId="6" fillId="2" borderId="31" xfId="0" applyNumberFormat="1" applyFont="1" applyFill="1" applyBorder="1" applyAlignment="1" applyProtection="1">
      <alignment horizontal="center" vertical="center"/>
      <protection locked="0"/>
    </xf>
    <xf numFmtId="9" fontId="6" fillId="2" borderId="37" xfId="0" applyNumberFormat="1" applyFont="1" applyFill="1" applyBorder="1" applyAlignment="1" applyProtection="1">
      <alignment horizontal="center" vertical="center"/>
      <protection locked="0"/>
    </xf>
    <xf numFmtId="0" fontId="2" fillId="3" borderId="18" xfId="0" applyFont="1" applyFill="1" applyBorder="1" applyAlignment="1" applyProtection="1">
      <alignment vertical="center"/>
    </xf>
    <xf numFmtId="0" fontId="2" fillId="3" borderId="37" xfId="0" applyFont="1" applyFill="1" applyBorder="1" applyAlignment="1" applyProtection="1">
      <alignment vertical="center"/>
    </xf>
    <xf numFmtId="0" fontId="0" fillId="3" borderId="34" xfId="0" applyFill="1" applyBorder="1" applyAlignment="1" applyProtection="1">
      <alignment horizontal="left" vertical="top"/>
      <protection locked="0"/>
    </xf>
    <xf numFmtId="0" fontId="0" fillId="3" borderId="4" xfId="0" applyFill="1" applyBorder="1" applyAlignment="1" applyProtection="1">
      <alignment horizontal="left" vertical="top"/>
      <protection locked="0"/>
    </xf>
    <xf numFmtId="0" fontId="0" fillId="3" borderId="35" xfId="0" applyFill="1" applyBorder="1" applyAlignment="1" applyProtection="1">
      <alignment horizontal="left" vertical="top"/>
      <protection locked="0"/>
    </xf>
    <xf numFmtId="0" fontId="6" fillId="3" borderId="34" xfId="0" applyFont="1" applyFill="1" applyBorder="1" applyAlignment="1" applyProtection="1">
      <alignment horizontal="right" vertical="center" shrinkToFit="1"/>
    </xf>
    <xf numFmtId="0" fontId="6" fillId="3" borderId="4" xfId="0" applyFont="1" applyFill="1" applyBorder="1" applyAlignment="1" applyProtection="1">
      <alignment horizontal="right" vertical="center" shrinkToFit="1"/>
    </xf>
    <xf numFmtId="0" fontId="20" fillId="5" borderId="0" xfId="0" applyFont="1" applyFill="1" applyBorder="1" applyAlignment="1" applyProtection="1">
      <alignment horizontal="left" vertical="center" wrapText="1" shrinkToFit="1"/>
    </xf>
    <xf numFmtId="0" fontId="20" fillId="5" borderId="36" xfId="0" applyFont="1" applyFill="1" applyBorder="1" applyAlignment="1" applyProtection="1">
      <alignment horizontal="center" vertical="center" shrinkToFit="1"/>
    </xf>
    <xf numFmtId="0" fontId="2" fillId="3" borderId="16" xfId="0" applyFont="1" applyFill="1" applyBorder="1" applyAlignment="1" applyProtection="1">
      <alignment horizontal="center" vertical="center" shrinkToFit="1"/>
    </xf>
    <xf numFmtId="0" fontId="20" fillId="5" borderId="0" xfId="0" applyFont="1" applyFill="1" applyBorder="1" applyAlignment="1" applyProtection="1">
      <alignment horizontal="center" vertical="center" shrinkToFit="1"/>
    </xf>
    <xf numFmtId="0" fontId="2" fillId="3" borderId="27" xfId="0" applyFont="1" applyFill="1" applyBorder="1" applyAlignment="1" applyProtection="1">
      <alignment horizontal="left" vertical="center"/>
    </xf>
    <xf numFmtId="0" fontId="2" fillId="3" borderId="27" xfId="0" applyFont="1" applyFill="1" applyBorder="1" applyAlignment="1" applyProtection="1">
      <alignment horizontal="left" vertical="center" shrinkToFit="1"/>
    </xf>
    <xf numFmtId="0" fontId="6" fillId="3" borderId="36" xfId="0" applyFont="1" applyFill="1" applyBorder="1" applyAlignment="1" applyProtection="1">
      <alignment horizontal="left" vertical="center" shrinkToFit="1"/>
    </xf>
    <xf numFmtId="0" fontId="6" fillId="3" borderId="0" xfId="0" applyFont="1" applyFill="1" applyBorder="1" applyAlignment="1" applyProtection="1">
      <alignment horizontal="left" vertical="center" shrinkToFit="1"/>
    </xf>
    <xf numFmtId="0" fontId="6" fillId="3" borderId="27" xfId="0" applyFont="1" applyFill="1" applyBorder="1" applyAlignment="1" applyProtection="1">
      <alignment horizontal="left" vertical="center" shrinkToFit="1"/>
    </xf>
    <xf numFmtId="49" fontId="2" fillId="2" borderId="42" xfId="0" applyNumberFormat="1" applyFont="1" applyFill="1" applyBorder="1" applyAlignment="1" applyProtection="1">
      <alignment horizontal="center" vertical="center" wrapText="1" shrinkToFit="1"/>
      <protection locked="0"/>
    </xf>
    <xf numFmtId="49" fontId="2" fillId="2" borderId="43" xfId="0" applyNumberFormat="1" applyFont="1" applyFill="1" applyBorder="1" applyAlignment="1" applyProtection="1">
      <alignment horizontal="center" vertical="center" wrapText="1" shrinkToFit="1"/>
      <protection locked="0"/>
    </xf>
    <xf numFmtId="177" fontId="6" fillId="2" borderId="45" xfId="0" applyNumberFormat="1" applyFont="1" applyFill="1" applyBorder="1" applyAlignment="1" applyProtection="1">
      <alignment horizontal="center" vertical="center"/>
      <protection locked="0"/>
    </xf>
    <xf numFmtId="177" fontId="6" fillId="2" borderId="46" xfId="0" applyNumberFormat="1" applyFont="1" applyFill="1" applyBorder="1" applyAlignment="1" applyProtection="1">
      <alignment horizontal="center" vertical="center"/>
      <protection locked="0"/>
    </xf>
    <xf numFmtId="0" fontId="6" fillId="2" borderId="62" xfId="0" applyNumberFormat="1" applyFont="1" applyFill="1" applyBorder="1" applyAlignment="1" applyProtection="1">
      <alignment horizontal="center" vertical="center"/>
      <protection locked="0"/>
    </xf>
    <xf numFmtId="0" fontId="6" fillId="2" borderId="4" xfId="0" applyNumberFormat="1" applyFont="1" applyFill="1" applyBorder="1" applyAlignment="1" applyProtection="1">
      <alignment horizontal="center" vertical="center"/>
      <protection locked="0"/>
    </xf>
    <xf numFmtId="0" fontId="6" fillId="2" borderId="35" xfId="0" applyNumberFormat="1" applyFont="1" applyFill="1" applyBorder="1" applyAlignment="1" applyProtection="1">
      <alignment horizontal="center" vertical="center"/>
      <protection locked="0"/>
    </xf>
    <xf numFmtId="0" fontId="6" fillId="2" borderId="34" xfId="0" applyNumberFormat="1" applyFont="1" applyFill="1" applyBorder="1" applyAlignment="1" applyProtection="1">
      <alignment horizontal="center" vertical="center"/>
      <protection locked="0"/>
    </xf>
    <xf numFmtId="0" fontId="6" fillId="2" borderId="31" xfId="0" applyNumberFormat="1" applyFont="1" applyFill="1" applyBorder="1" applyAlignment="1" applyProtection="1">
      <alignment horizontal="center" vertical="center"/>
      <protection locked="0"/>
    </xf>
    <xf numFmtId="0" fontId="6" fillId="2" borderId="58" xfId="0" applyNumberFormat="1" applyFont="1" applyFill="1" applyBorder="1" applyAlignment="1" applyProtection="1">
      <alignment horizontal="center" vertical="center"/>
      <protection locked="0"/>
    </xf>
    <xf numFmtId="0" fontId="6" fillId="2" borderId="50" xfId="0" applyNumberFormat="1" applyFont="1" applyFill="1" applyBorder="1" applyAlignment="1" applyProtection="1">
      <alignment horizontal="center" vertical="center"/>
      <protection locked="0"/>
    </xf>
    <xf numFmtId="0" fontId="6" fillId="2" borderId="51" xfId="0" applyNumberFormat="1" applyFont="1" applyFill="1" applyBorder="1" applyAlignment="1" applyProtection="1">
      <alignment horizontal="center" vertical="center"/>
      <protection locked="0"/>
    </xf>
    <xf numFmtId="0" fontId="6" fillId="2" borderId="52" xfId="0" applyNumberFormat="1" applyFont="1" applyFill="1" applyBorder="1" applyAlignment="1" applyProtection="1">
      <alignment horizontal="center" vertical="center"/>
      <protection locked="0"/>
    </xf>
    <xf numFmtId="9" fontId="6" fillId="2" borderId="52" xfId="0" applyNumberFormat="1" applyFont="1" applyFill="1" applyBorder="1" applyAlignment="1" applyProtection="1">
      <alignment horizontal="center" vertical="center"/>
      <protection locked="0"/>
    </xf>
    <xf numFmtId="9" fontId="6" fillId="2" borderId="51" xfId="0" applyNumberFormat="1" applyFont="1" applyFill="1" applyBorder="1" applyAlignment="1" applyProtection="1">
      <alignment horizontal="center" vertical="center"/>
      <protection locked="0"/>
    </xf>
    <xf numFmtId="9" fontId="6" fillId="2" borderId="59" xfId="0" applyNumberFormat="1" applyFont="1" applyFill="1" applyBorder="1" applyAlignment="1" applyProtection="1">
      <alignment horizontal="center" vertical="center"/>
      <protection locked="0"/>
    </xf>
    <xf numFmtId="9" fontId="6" fillId="2" borderId="60" xfId="0" applyNumberFormat="1" applyFont="1" applyFill="1" applyBorder="1" applyAlignment="1" applyProtection="1">
      <alignment horizontal="center" vertical="center"/>
      <protection locked="0"/>
    </xf>
    <xf numFmtId="0" fontId="6" fillId="2" borderId="55" xfId="0" applyNumberFormat="1" applyFont="1" applyFill="1" applyBorder="1" applyAlignment="1" applyProtection="1">
      <alignment horizontal="center" vertical="center"/>
      <protection locked="0"/>
    </xf>
    <xf numFmtId="0" fontId="6" fillId="2" borderId="56" xfId="0" applyNumberFormat="1" applyFont="1" applyFill="1" applyBorder="1" applyAlignment="1" applyProtection="1">
      <alignment horizontal="center" vertical="center"/>
      <protection locked="0"/>
    </xf>
    <xf numFmtId="0" fontId="6" fillId="2" borderId="60" xfId="0" applyNumberFormat="1" applyFont="1" applyFill="1" applyBorder="1" applyAlignment="1" applyProtection="1">
      <alignment horizontal="center" vertical="center"/>
      <protection locked="0"/>
    </xf>
    <xf numFmtId="0" fontId="33" fillId="3" borderId="61" xfId="0" applyFont="1" applyFill="1" applyBorder="1" applyAlignment="1" applyProtection="1">
      <alignment horizontal="center" vertical="center"/>
    </xf>
    <xf numFmtId="0" fontId="33" fillId="3" borderId="18" xfId="0" applyFont="1" applyFill="1" applyBorder="1" applyAlignment="1" applyProtection="1">
      <alignment horizontal="center" vertical="center"/>
    </xf>
    <xf numFmtId="0" fontId="33" fillId="3" borderId="55" xfId="0" applyFont="1" applyFill="1" applyBorder="1" applyAlignment="1" applyProtection="1">
      <alignment horizontal="center" vertical="center"/>
    </xf>
    <xf numFmtId="0" fontId="33" fillId="3" borderId="56" xfId="0" applyFont="1" applyFill="1" applyBorder="1" applyAlignment="1" applyProtection="1">
      <alignment horizontal="center" vertical="center"/>
    </xf>
    <xf numFmtId="0" fontId="33" fillId="2" borderId="59" xfId="0" applyNumberFormat="1" applyFont="1" applyFill="1" applyBorder="1" applyAlignment="1" applyProtection="1">
      <alignment horizontal="center" vertical="center"/>
      <protection locked="0"/>
    </xf>
    <xf numFmtId="0" fontId="33" fillId="2" borderId="56" xfId="0" applyNumberFormat="1" applyFont="1" applyFill="1" applyBorder="1" applyAlignment="1" applyProtection="1">
      <alignment horizontal="center" vertical="center"/>
      <protection locked="0"/>
    </xf>
    <xf numFmtId="0" fontId="33" fillId="2" borderId="31" xfId="0" applyFont="1" applyFill="1" applyBorder="1" applyAlignment="1" applyProtection="1">
      <alignment horizontal="left" vertical="center"/>
    </xf>
    <xf numFmtId="0" fontId="33" fillId="2" borderId="18" xfId="0" applyFont="1" applyFill="1" applyBorder="1" applyAlignment="1" applyProtection="1">
      <alignment horizontal="left" vertical="center"/>
    </xf>
    <xf numFmtId="0" fontId="33" fillId="2" borderId="64" xfId="0" applyFont="1" applyFill="1" applyBorder="1" applyAlignment="1" applyProtection="1">
      <alignment horizontal="left" vertical="center"/>
    </xf>
    <xf numFmtId="0" fontId="26" fillId="2" borderId="32" xfId="0" applyFont="1" applyFill="1" applyBorder="1" applyAlignment="1" applyProtection="1">
      <alignment horizontal="left" vertical="center"/>
    </xf>
    <xf numFmtId="0" fontId="2" fillId="2" borderId="16" xfId="0" applyFont="1" applyFill="1" applyBorder="1" applyAlignment="1" applyProtection="1">
      <alignment horizontal="left" vertical="center"/>
    </xf>
    <xf numFmtId="49" fontId="34" fillId="2" borderId="53" xfId="0" applyNumberFormat="1" applyFont="1" applyFill="1" applyBorder="1" applyAlignment="1" applyProtection="1">
      <alignment horizontal="center" vertical="center"/>
    </xf>
    <xf numFmtId="49" fontId="34" fillId="2" borderId="66" xfId="0" applyNumberFormat="1" applyFont="1" applyFill="1" applyBorder="1" applyAlignment="1" applyProtection="1">
      <alignment horizontal="center" vertical="center"/>
    </xf>
    <xf numFmtId="0" fontId="33" fillId="2" borderId="34" xfId="0" applyFont="1" applyFill="1" applyBorder="1" applyAlignment="1" applyProtection="1">
      <alignment horizontal="left" vertical="center"/>
    </xf>
    <xf numFmtId="0" fontId="33" fillId="2" borderId="4" xfId="0" applyFont="1" applyFill="1" applyBorder="1" applyAlignment="1" applyProtection="1">
      <alignment horizontal="left" vertical="center"/>
    </xf>
    <xf numFmtId="0" fontId="6" fillId="3" borderId="34" xfId="0" applyFont="1" applyFill="1" applyBorder="1" applyAlignment="1" applyProtection="1">
      <alignment horizontal="left" vertical="top"/>
      <protection locked="0"/>
    </xf>
    <xf numFmtId="0" fontId="6" fillId="3" borderId="4" xfId="0" applyFont="1" applyFill="1" applyBorder="1" applyAlignment="1" applyProtection="1">
      <alignment horizontal="left" vertical="top"/>
      <protection locked="0"/>
    </xf>
    <xf numFmtId="0" fontId="6" fillId="3" borderId="35" xfId="0" applyFont="1" applyFill="1" applyBorder="1" applyAlignment="1" applyProtection="1">
      <alignment horizontal="left" vertical="top"/>
      <protection locked="0"/>
    </xf>
    <xf numFmtId="0" fontId="6" fillId="3" borderId="16" xfId="0" applyFont="1" applyFill="1" applyBorder="1" applyAlignment="1" applyProtection="1">
      <alignment horizontal="left" vertical="center"/>
    </xf>
    <xf numFmtId="0" fontId="6" fillId="3" borderId="33" xfId="0" applyFont="1" applyFill="1" applyBorder="1" applyAlignment="1" applyProtection="1">
      <alignment horizontal="left" vertical="center"/>
    </xf>
    <xf numFmtId="0" fontId="33" fillId="3" borderId="65" xfId="0" applyFont="1" applyFill="1" applyBorder="1" applyAlignment="1" applyProtection="1">
      <alignment horizontal="center" vertical="center"/>
    </xf>
    <xf numFmtId="0" fontId="33" fillId="3" borderId="16" xfId="0" applyFont="1" applyFill="1" applyBorder="1" applyAlignment="1" applyProtection="1">
      <alignment horizontal="center" vertical="center"/>
    </xf>
    <xf numFmtId="0" fontId="33" fillId="3" borderId="62" xfId="0" applyFont="1" applyFill="1" applyBorder="1" applyAlignment="1" applyProtection="1">
      <alignment horizontal="center" vertical="center"/>
    </xf>
    <xf numFmtId="0" fontId="33" fillId="3" borderId="4" xfId="0" applyFont="1" applyFill="1" applyBorder="1" applyAlignment="1" applyProtection="1">
      <alignment horizontal="center" vertical="center"/>
    </xf>
    <xf numFmtId="189" fontId="33" fillId="2" borderId="16" xfId="0" applyNumberFormat="1" applyFont="1" applyFill="1" applyBorder="1" applyAlignment="1" applyProtection="1">
      <alignment horizontal="center" vertical="center" shrinkToFit="1"/>
      <protection locked="0"/>
    </xf>
    <xf numFmtId="0" fontId="33" fillId="2" borderId="16" xfId="0" applyFont="1" applyFill="1" applyBorder="1" applyAlignment="1" applyProtection="1">
      <alignment horizontal="center" vertical="center" shrinkToFit="1"/>
    </xf>
    <xf numFmtId="0" fontId="33" fillId="3" borderId="58" xfId="0" applyFont="1" applyFill="1" applyBorder="1" applyAlignment="1" applyProtection="1">
      <alignment horizontal="center" vertical="center"/>
    </xf>
    <xf numFmtId="0" fontId="33" fillId="3" borderId="50" xfId="0" applyFont="1" applyFill="1" applyBorder="1" applyAlignment="1" applyProtection="1">
      <alignment horizontal="center" vertical="center"/>
    </xf>
    <xf numFmtId="0" fontId="33" fillId="3" borderId="48" xfId="0" applyFont="1" applyFill="1" applyBorder="1" applyAlignment="1" applyProtection="1">
      <alignment horizontal="center" vertical="center"/>
    </xf>
    <xf numFmtId="49" fontId="33" fillId="2" borderId="48" xfId="0" applyNumberFormat="1" applyFont="1" applyFill="1" applyBorder="1" applyAlignment="1" applyProtection="1">
      <alignment horizontal="center" vertical="center"/>
      <protection locked="0"/>
    </xf>
    <xf numFmtId="49" fontId="33" fillId="2" borderId="49" xfId="0" applyNumberFormat="1" applyFont="1" applyFill="1" applyBorder="1" applyAlignment="1" applyProtection="1">
      <alignment horizontal="center" vertical="center"/>
      <protection locked="0"/>
    </xf>
    <xf numFmtId="0" fontId="33" fillId="2" borderId="52" xfId="0" applyFont="1" applyFill="1" applyBorder="1" applyAlignment="1" applyProtection="1">
      <alignment horizontal="center" vertical="center"/>
    </xf>
    <xf numFmtId="0" fontId="33" fillId="2" borderId="50" xfId="0" applyFont="1" applyFill="1" applyBorder="1" applyAlignment="1" applyProtection="1">
      <alignment horizontal="center" vertical="center"/>
    </xf>
    <xf numFmtId="0" fontId="33" fillId="2" borderId="51" xfId="0" applyFont="1" applyFill="1" applyBorder="1" applyAlignment="1" applyProtection="1">
      <alignment horizontal="center" vertical="center"/>
    </xf>
    <xf numFmtId="0" fontId="33" fillId="2" borderId="66" xfId="0" applyFont="1" applyFill="1" applyBorder="1" applyAlignment="1" applyProtection="1">
      <alignment horizontal="left" vertical="center"/>
    </xf>
    <xf numFmtId="0" fontId="0" fillId="0" borderId="19" xfId="0" applyBorder="1" applyAlignment="1">
      <alignment horizontal="center" vertical="center" shrinkToFit="1"/>
    </xf>
    <xf numFmtId="0" fontId="0" fillId="0" borderId="5" xfId="0" applyBorder="1" applyAlignment="1">
      <alignment horizontal="center" vertical="center" shrinkToFit="1"/>
    </xf>
    <xf numFmtId="0" fontId="0" fillId="0" borderId="3" xfId="0" applyBorder="1" applyAlignment="1">
      <alignment horizontal="center" vertical="center" shrinkToFit="1"/>
    </xf>
    <xf numFmtId="0" fontId="0" fillId="0" borderId="7" xfId="0" applyBorder="1" applyAlignment="1">
      <alignment horizontal="center" vertical="center" shrinkToFit="1"/>
    </xf>
    <xf numFmtId="0" fontId="0" fillId="0" borderId="24" xfId="0" applyBorder="1" applyAlignment="1">
      <alignment horizontal="center" vertical="center" shrinkToFit="1"/>
    </xf>
    <xf numFmtId="0" fontId="0" fillId="0" borderId="26" xfId="0" applyBorder="1" applyAlignment="1">
      <alignment horizontal="center" vertical="center" shrinkToFit="1"/>
    </xf>
    <xf numFmtId="0" fontId="0" fillId="0" borderId="25"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183" fontId="3" fillId="0" borderId="1" xfId="0" applyNumberFormat="1" applyFont="1" applyBorder="1" applyAlignment="1">
      <alignment horizontal="center" vertical="center" shrinkToFit="1"/>
    </xf>
    <xf numFmtId="0" fontId="0" fillId="0" borderId="8" xfId="0" applyBorder="1" applyAlignment="1">
      <alignment horizontal="center" vertical="center" shrinkToFit="1"/>
    </xf>
    <xf numFmtId="0" fontId="0" fillId="0" borderId="0" xfId="0" applyBorder="1" applyAlignment="1">
      <alignment horizontal="center" vertical="center" shrinkToFit="1"/>
    </xf>
    <xf numFmtId="0" fontId="0" fillId="0" borderId="10" xfId="0" applyBorder="1" applyAlignment="1">
      <alignment horizontal="center" vertical="center" shrinkToFit="1"/>
    </xf>
    <xf numFmtId="178" fontId="6" fillId="3" borderId="23" xfId="0" applyNumberFormat="1" applyFont="1" applyFill="1" applyBorder="1" applyAlignment="1">
      <alignment horizontal="center" vertical="center"/>
    </xf>
    <xf numFmtId="178" fontId="6" fillId="3" borderId="8" xfId="0" applyNumberFormat="1" applyFont="1" applyFill="1" applyBorder="1" applyAlignment="1">
      <alignment horizontal="center" vertical="center"/>
    </xf>
    <xf numFmtId="178" fontId="6" fillId="3" borderId="11" xfId="0" applyNumberFormat="1"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1"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3" xfId="0" applyFont="1" applyFill="1" applyBorder="1" applyAlignment="1">
      <alignment horizontal="center" vertical="center"/>
    </xf>
    <xf numFmtId="178" fontId="6" fillId="2" borderId="21" xfId="0" applyNumberFormat="1" applyFont="1" applyFill="1" applyBorder="1" applyAlignment="1" applyProtection="1">
      <alignment horizontal="center" vertical="center"/>
      <protection locked="0"/>
    </xf>
    <xf numFmtId="178" fontId="6" fillId="2" borderId="9" xfId="0" applyNumberFormat="1" applyFont="1" applyFill="1" applyBorder="1" applyAlignment="1" applyProtection="1">
      <alignment horizontal="center" vertical="center"/>
      <protection locked="0"/>
    </xf>
    <xf numFmtId="178" fontId="6" fillId="2" borderId="13" xfId="0" applyNumberFormat="1" applyFont="1" applyFill="1" applyBorder="1" applyAlignment="1" applyProtection="1">
      <alignment horizontal="center" vertical="center"/>
      <protection locked="0"/>
    </xf>
    <xf numFmtId="0" fontId="9" fillId="3" borderId="6"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6" fillId="3" borderId="11"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0" xfId="0" applyFont="1" applyFill="1" applyBorder="1" applyAlignment="1">
      <alignment horizontal="center" vertical="center" shrinkToFit="1"/>
    </xf>
    <xf numFmtId="0" fontId="6" fillId="3" borderId="19" xfId="0" applyFont="1" applyFill="1" applyBorder="1" applyAlignment="1">
      <alignment horizontal="center" vertical="center" shrinkToFit="1"/>
    </xf>
    <xf numFmtId="0" fontId="6" fillId="3" borderId="21" xfId="0" applyFont="1" applyFill="1" applyBorder="1" applyAlignment="1">
      <alignment horizontal="center" vertical="center" shrinkToFit="1"/>
    </xf>
    <xf numFmtId="0" fontId="6" fillId="3" borderId="9" xfId="0" applyFont="1" applyFill="1" applyBorder="1" applyAlignment="1">
      <alignment horizontal="center" vertical="center" shrinkToFit="1"/>
    </xf>
    <xf numFmtId="0" fontId="6" fillId="3" borderId="13" xfId="0" applyFont="1" applyFill="1" applyBorder="1" applyAlignment="1">
      <alignment horizontal="center" vertical="center" shrinkToFit="1"/>
    </xf>
    <xf numFmtId="0" fontId="6" fillId="3" borderId="5"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25" xfId="0" applyFont="1" applyFill="1" applyBorder="1" applyAlignment="1">
      <alignment horizontal="center" vertical="center"/>
    </xf>
    <xf numFmtId="178" fontId="6" fillId="3" borderId="21" xfId="0" applyNumberFormat="1" applyFont="1" applyFill="1" applyBorder="1" applyAlignment="1">
      <alignment horizontal="center" vertical="center"/>
    </xf>
    <xf numFmtId="178" fontId="6" fillId="3" borderId="9" xfId="0" applyNumberFormat="1" applyFont="1" applyFill="1" applyBorder="1" applyAlignment="1">
      <alignment horizontal="center" vertical="center"/>
    </xf>
    <xf numFmtId="178" fontId="6" fillId="3" borderId="13" xfId="0" applyNumberFormat="1" applyFont="1" applyFill="1" applyBorder="1" applyAlignment="1">
      <alignment horizontal="center" vertical="center"/>
    </xf>
    <xf numFmtId="0" fontId="6" fillId="3" borderId="7"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14"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19" xfId="0" applyFont="1" applyFill="1" applyBorder="1" applyAlignment="1">
      <alignment horizontal="center" vertical="center"/>
    </xf>
    <xf numFmtId="178" fontId="6" fillId="3" borderId="20" xfId="0" applyNumberFormat="1" applyFont="1" applyFill="1" applyBorder="1" applyAlignment="1">
      <alignment horizontal="center" vertical="center"/>
    </xf>
    <xf numFmtId="178" fontId="6" fillId="3" borderId="19" xfId="0" applyNumberFormat="1" applyFont="1" applyFill="1" applyBorder="1" applyAlignment="1">
      <alignment horizontal="center" vertical="center"/>
    </xf>
    <xf numFmtId="0" fontId="6" fillId="3" borderId="0" xfId="0" applyFont="1" applyFill="1" applyBorder="1" applyAlignment="1">
      <alignment horizontal="center" vertical="center"/>
    </xf>
    <xf numFmtId="0" fontId="6" fillId="2" borderId="20"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9" fillId="3" borderId="14"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13" xfId="0" applyFont="1" applyFill="1" applyBorder="1" applyAlignment="1">
      <alignment horizontal="center" vertical="center"/>
    </xf>
    <xf numFmtId="0" fontId="4" fillId="3" borderId="6" xfId="0" applyFont="1" applyFill="1" applyBorder="1" applyAlignment="1">
      <alignment horizontal="center" vertical="center" wrapText="1"/>
    </xf>
    <xf numFmtId="0" fontId="9" fillId="3" borderId="0" xfId="0" applyFont="1" applyFill="1" applyBorder="1" applyAlignment="1">
      <alignment horizontal="center" vertical="center"/>
    </xf>
    <xf numFmtId="0" fontId="4" fillId="3" borderId="13" xfId="0" applyFont="1" applyFill="1" applyBorder="1" applyAlignment="1">
      <alignment horizontal="center" vertical="center" wrapText="1"/>
    </xf>
    <xf numFmtId="0" fontId="9" fillId="3" borderId="10" xfId="0" applyFont="1" applyFill="1" applyBorder="1" applyAlignment="1">
      <alignment horizontal="center" vertical="center"/>
    </xf>
    <xf numFmtId="0" fontId="4" fillId="3" borderId="9" xfId="0" applyFont="1" applyFill="1" applyBorder="1" applyAlignment="1">
      <alignment horizontal="center" vertical="center" wrapText="1"/>
    </xf>
  </cellXfs>
  <cellStyles count="1">
    <cellStyle name="標準" xfId="0" builtinId="0"/>
  </cellStyles>
  <dxfs count="45">
    <dxf>
      <fill>
        <patternFill>
          <bgColor theme="1"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79998168889431442"/>
        </patternFill>
      </fill>
      <border>
        <left style="hair">
          <color auto="1"/>
        </left>
        <right style="thin">
          <color auto="1"/>
        </right>
        <top style="thin">
          <color auto="1"/>
        </top>
        <bottom style="thin">
          <color auto="1"/>
        </bottom>
        <vertical/>
        <horizontal/>
      </border>
    </dxf>
    <dxf>
      <fill>
        <patternFill>
          <bgColor theme="8" tint="0.79998168889431442"/>
        </patternFill>
      </fill>
      <border>
        <left style="thin">
          <color auto="1"/>
        </left>
        <right style="hair">
          <color auto="1"/>
        </right>
        <top style="thin">
          <color auto="1"/>
        </top>
        <bottom style="thin">
          <color auto="1"/>
        </bottom>
        <vertical/>
        <horizontal/>
      </border>
    </dxf>
    <dxf>
      <fill>
        <patternFill>
          <bgColor theme="8" tint="0.79998168889431442"/>
        </patternFill>
      </fill>
      <border>
        <left style="thin">
          <color auto="1"/>
        </left>
        <right style="thin">
          <color auto="1"/>
        </right>
        <top style="thin">
          <color auto="1"/>
        </top>
        <bottom style="thin">
          <color auto="1"/>
        </bottom>
        <vertical/>
        <horizontal/>
      </border>
    </dxf>
    <dxf>
      <fill>
        <patternFill>
          <bgColor theme="1" tint="0.34998626667073579"/>
        </patternFill>
      </fill>
    </dxf>
    <dxf>
      <fill>
        <patternFill>
          <bgColor theme="1" tint="0.34998626667073579"/>
        </patternFill>
      </fill>
    </dxf>
    <dxf>
      <fill>
        <patternFill>
          <bgColor theme="1" tint="0.34998626667073579"/>
        </patternFill>
      </fill>
    </dxf>
    <dxf>
      <fill>
        <patternFill>
          <bgColor theme="8" tint="0.79998168889431442"/>
        </patternFill>
      </fill>
      <border>
        <left style="hair">
          <color auto="1"/>
        </left>
        <right style="thin">
          <color auto="1"/>
        </right>
        <top style="thin">
          <color auto="1"/>
        </top>
        <bottom style="thin">
          <color auto="1"/>
        </bottom>
        <vertical/>
        <horizontal/>
      </border>
    </dxf>
    <dxf>
      <fill>
        <patternFill>
          <bgColor theme="8" tint="0.79998168889431442"/>
        </patternFill>
      </fill>
      <border>
        <left style="thin">
          <color auto="1"/>
        </left>
        <right style="hair">
          <color auto="1"/>
        </right>
        <top style="thin">
          <color auto="1"/>
        </top>
        <bottom style="thin">
          <color auto="1"/>
        </bottom>
        <vertical/>
        <horizontal/>
      </border>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8" tint="0.79998168889431442"/>
        </patternFill>
      </fill>
      <border>
        <left style="thin">
          <color auto="1"/>
        </left>
        <right style="thin">
          <color auto="1"/>
        </right>
        <top style="thin">
          <color auto="1"/>
        </top>
        <bottom style="thin">
          <color auto="1"/>
        </bottom>
        <vertical/>
        <horizontal/>
      </border>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8" tint="0.79998168889431442"/>
        </patternFill>
      </fill>
      <border>
        <left style="thin">
          <color auto="1"/>
        </left>
        <right style="thin">
          <color auto="1"/>
        </right>
        <top style="thin">
          <color auto="1"/>
        </top>
        <bottom style="thin">
          <color auto="1"/>
        </bottom>
        <vertical/>
        <horizontal/>
      </border>
    </dxf>
    <dxf>
      <fill>
        <patternFill>
          <bgColor theme="1" tint="0.34998626667073579"/>
        </patternFill>
      </fill>
    </dxf>
    <dxf>
      <fill>
        <patternFill>
          <bgColor theme="8" tint="0.79998168889431442"/>
        </patternFill>
      </fill>
      <border>
        <left style="thin">
          <color auto="1"/>
        </left>
        <right style="thin">
          <color auto="1"/>
        </right>
        <top style="thin">
          <color auto="1"/>
        </top>
        <bottom style="thin">
          <color auto="1"/>
        </bottom>
      </border>
    </dxf>
    <dxf>
      <fill>
        <patternFill>
          <bgColor theme="8" tint="0.79998168889431442"/>
        </patternFill>
      </fill>
      <border>
        <left style="thin">
          <color auto="1"/>
        </left>
        <right style="thin">
          <color auto="1"/>
        </right>
        <top style="thin">
          <color auto="1"/>
        </top>
        <bottom style="thin">
          <color auto="1"/>
        </bottom>
      </border>
    </dxf>
    <dxf>
      <fill>
        <patternFill>
          <bgColor theme="1" tint="0.34998626667073579"/>
        </patternFill>
      </fill>
    </dxf>
    <dxf>
      <fill>
        <patternFill>
          <bgColor theme="1" tint="0.34998626667073579"/>
        </patternFill>
      </fill>
    </dxf>
    <dxf>
      <fill>
        <patternFill>
          <bgColor theme="8" tint="0.79998168889431442"/>
        </patternFill>
      </fill>
      <border>
        <left style="thin">
          <color auto="1"/>
        </left>
        <right style="thin">
          <color auto="1"/>
        </right>
        <top style="thin">
          <color auto="1"/>
        </top>
        <bottom style="thin">
          <color auto="1"/>
        </bottom>
      </border>
    </dxf>
    <dxf>
      <fill>
        <patternFill>
          <bgColor theme="8" tint="0.79998168889431442"/>
        </patternFill>
      </fill>
      <border>
        <left style="thin">
          <color auto="1"/>
        </left>
        <right style="thin">
          <color auto="1"/>
        </right>
        <top style="thin">
          <color auto="1"/>
        </top>
        <bottom style="thin">
          <color auto="1"/>
        </bottom>
      </border>
    </dxf>
    <dxf>
      <fill>
        <patternFill>
          <bgColor theme="8" tint="0.79998168889431442"/>
        </patternFill>
      </fill>
      <border>
        <left style="thin">
          <color auto="1"/>
        </left>
        <right style="thin">
          <color auto="1"/>
        </right>
        <top style="thin">
          <color auto="1"/>
        </top>
        <bottom style="thin">
          <color auto="1"/>
        </bottom>
      </border>
    </dxf>
    <dxf>
      <fill>
        <patternFill>
          <bgColor theme="8" tint="0.79998168889431442"/>
        </patternFill>
      </fill>
      <border>
        <left style="thin">
          <color auto="1"/>
        </left>
        <right style="thin">
          <color auto="1"/>
        </right>
        <top style="thin">
          <color auto="1"/>
        </top>
        <bottom style="thin">
          <color auto="1"/>
        </bottom>
      </border>
    </dxf>
    <dxf>
      <fill>
        <patternFill>
          <bgColor theme="8" tint="0.79998168889431442"/>
        </patternFill>
      </fill>
      <border>
        <left style="thin">
          <color auto="1"/>
        </left>
        <right style="thin">
          <color auto="1"/>
        </right>
        <top style="thin">
          <color auto="1"/>
        </top>
        <bottom style="thin">
          <color auto="1"/>
        </bottom>
      </border>
    </dxf>
    <dxf>
      <font>
        <color rgb="FF9C0006"/>
      </font>
      <fill>
        <patternFill>
          <bgColor rgb="FFFFC7CE"/>
        </patternFill>
      </fill>
    </dxf>
    <dxf>
      <fill>
        <patternFill>
          <bgColor theme="1" tint="0.34998626667073579"/>
        </patternFill>
      </fill>
    </dxf>
    <dxf>
      <fill>
        <patternFill>
          <bgColor theme="1" tint="0.34998626667073579"/>
        </patternFill>
      </fill>
    </dxf>
    <dxf>
      <fill>
        <patternFill>
          <bgColor theme="1" tint="0.34998626667073579"/>
        </patternFill>
      </fill>
    </dxf>
    <dxf>
      <font>
        <color rgb="FF9C0006"/>
      </font>
      <fill>
        <patternFill>
          <bgColor rgb="FFFFC7CE"/>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P$19" lockText="1" noThreeD="1"/>
</file>

<file path=xl/ctrlProps/ctrlProp10.xml><?xml version="1.0" encoding="utf-8"?>
<formControlPr xmlns="http://schemas.microsoft.com/office/spreadsheetml/2009/9/main" objectType="CheckBox" fmlaLink="$Q$45" lockText="1" noThreeD="1"/>
</file>

<file path=xl/ctrlProps/ctrlProp11.xml><?xml version="1.0" encoding="utf-8"?>
<formControlPr xmlns="http://schemas.microsoft.com/office/spreadsheetml/2009/9/main" objectType="CheckBox" fmlaLink="$P$49" lockText="1" noThreeD="1"/>
</file>

<file path=xl/ctrlProps/ctrlProp12.xml><?xml version="1.0" encoding="utf-8"?>
<formControlPr xmlns="http://schemas.microsoft.com/office/spreadsheetml/2009/9/main" objectType="CheckBox" fmlaLink="$Q$49" lockText="1" noThreeD="1"/>
</file>

<file path=xl/ctrlProps/ctrlProp13.xml><?xml version="1.0" encoding="utf-8"?>
<formControlPr xmlns="http://schemas.microsoft.com/office/spreadsheetml/2009/9/main" objectType="CheckBox" fmlaLink="$P$52" lockText="1" noThreeD="1"/>
</file>

<file path=xl/ctrlProps/ctrlProp14.xml><?xml version="1.0" encoding="utf-8"?>
<formControlPr xmlns="http://schemas.microsoft.com/office/spreadsheetml/2009/9/main" objectType="CheckBox" fmlaLink="$Q$52" lockText="1" noThreeD="1"/>
</file>

<file path=xl/ctrlProps/ctrlProp15.xml><?xml version="1.0" encoding="utf-8"?>
<formControlPr xmlns="http://schemas.microsoft.com/office/spreadsheetml/2009/9/main" objectType="CheckBox" fmlaLink="$P$54" lockText="1" noThreeD="1"/>
</file>

<file path=xl/ctrlProps/ctrlProp16.xml><?xml version="1.0" encoding="utf-8"?>
<formControlPr xmlns="http://schemas.microsoft.com/office/spreadsheetml/2009/9/main" objectType="CheckBox" fmlaLink="$Q$54" lockText="1" noThreeD="1"/>
</file>

<file path=xl/ctrlProps/ctrlProp17.xml><?xml version="1.0" encoding="utf-8"?>
<formControlPr xmlns="http://schemas.microsoft.com/office/spreadsheetml/2009/9/main" objectType="CheckBox" fmlaLink="$P$65" lockText="1" noThreeD="1"/>
</file>

<file path=xl/ctrlProps/ctrlProp18.xml><?xml version="1.0" encoding="utf-8"?>
<formControlPr xmlns="http://schemas.microsoft.com/office/spreadsheetml/2009/9/main" objectType="CheckBox" fmlaLink="$Q$65" lockText="1" noThreeD="1"/>
</file>

<file path=xl/ctrlProps/ctrlProp19.xml><?xml version="1.0" encoding="utf-8"?>
<formControlPr xmlns="http://schemas.microsoft.com/office/spreadsheetml/2009/9/main" objectType="CheckBox" fmlaLink="$P$66" lockText="1" noThreeD="1"/>
</file>

<file path=xl/ctrlProps/ctrlProp2.xml><?xml version="1.0" encoding="utf-8"?>
<formControlPr xmlns="http://schemas.microsoft.com/office/spreadsheetml/2009/9/main" objectType="CheckBox" fmlaLink="$Q$19" lockText="1" noThreeD="1"/>
</file>

<file path=xl/ctrlProps/ctrlProp20.xml><?xml version="1.0" encoding="utf-8"?>
<formControlPr xmlns="http://schemas.microsoft.com/office/spreadsheetml/2009/9/main" objectType="CheckBox" fmlaLink="$Q$66" lockText="1" noThreeD="1"/>
</file>

<file path=xl/ctrlProps/ctrlProp21.xml><?xml version="1.0" encoding="utf-8"?>
<formControlPr xmlns="http://schemas.microsoft.com/office/spreadsheetml/2009/9/main" objectType="CheckBox" fmlaLink="$P$67" lockText="1" noThreeD="1"/>
</file>

<file path=xl/ctrlProps/ctrlProp22.xml><?xml version="1.0" encoding="utf-8"?>
<formControlPr xmlns="http://schemas.microsoft.com/office/spreadsheetml/2009/9/main" objectType="CheckBox" fmlaLink="$Q$67" lockText="1" noThreeD="1"/>
</file>

<file path=xl/ctrlProps/ctrlProp23.xml><?xml version="1.0" encoding="utf-8"?>
<formControlPr xmlns="http://schemas.microsoft.com/office/spreadsheetml/2009/9/main" objectType="CheckBox" fmlaLink="$R$67" lockText="1" noThreeD="1"/>
</file>

<file path=xl/ctrlProps/ctrlProp24.xml><?xml version="1.0" encoding="utf-8"?>
<formControlPr xmlns="http://schemas.microsoft.com/office/spreadsheetml/2009/9/main" objectType="CheckBox" fmlaLink="$P$71" lockText="1" noThreeD="1"/>
</file>

<file path=xl/ctrlProps/ctrlProp25.xml><?xml version="1.0" encoding="utf-8"?>
<formControlPr xmlns="http://schemas.microsoft.com/office/spreadsheetml/2009/9/main" objectType="CheckBox" fmlaLink="$Q$71" lockText="1" noThreeD="1"/>
</file>

<file path=xl/ctrlProps/ctrlProp26.xml><?xml version="1.0" encoding="utf-8"?>
<formControlPr xmlns="http://schemas.microsoft.com/office/spreadsheetml/2009/9/main" objectType="CheckBox" fmlaLink="$P$73" lockText="1" noThreeD="1"/>
</file>

<file path=xl/ctrlProps/ctrlProp27.xml><?xml version="1.0" encoding="utf-8"?>
<formControlPr xmlns="http://schemas.microsoft.com/office/spreadsheetml/2009/9/main" objectType="CheckBox" fmlaLink="$P$80" lockText="1" noThreeD="1"/>
</file>

<file path=xl/ctrlProps/ctrlProp28.xml><?xml version="1.0" encoding="utf-8"?>
<formControlPr xmlns="http://schemas.microsoft.com/office/spreadsheetml/2009/9/main" objectType="CheckBox" fmlaLink="$Q$80" lockText="1" noThreeD="1"/>
</file>

<file path=xl/ctrlProps/ctrlProp29.xml><?xml version="1.0" encoding="utf-8"?>
<formControlPr xmlns="http://schemas.microsoft.com/office/spreadsheetml/2009/9/main" objectType="CheckBox" fmlaLink="$P$85" lockText="1" noThreeD="1"/>
</file>

<file path=xl/ctrlProps/ctrlProp3.xml><?xml version="1.0" encoding="utf-8"?>
<formControlPr xmlns="http://schemas.microsoft.com/office/spreadsheetml/2009/9/main" objectType="CheckBox" fmlaLink="$P$35" lockText="1" noThreeD="1"/>
</file>

<file path=xl/ctrlProps/ctrlProp30.xml><?xml version="1.0" encoding="utf-8"?>
<formControlPr xmlns="http://schemas.microsoft.com/office/spreadsheetml/2009/9/main" objectType="CheckBox" fmlaLink="$Q$85" lockText="1" noThreeD="1"/>
</file>

<file path=xl/ctrlProps/ctrlProp31.xml><?xml version="1.0" encoding="utf-8"?>
<formControlPr xmlns="http://schemas.microsoft.com/office/spreadsheetml/2009/9/main" objectType="CheckBox" fmlaLink="$P$94" lockText="1" noThreeD="1"/>
</file>

<file path=xl/ctrlProps/ctrlProp32.xml><?xml version="1.0" encoding="utf-8"?>
<formControlPr xmlns="http://schemas.microsoft.com/office/spreadsheetml/2009/9/main" objectType="CheckBox" fmlaLink="$P$58" lockText="1" noThreeD="1"/>
</file>

<file path=xl/ctrlProps/ctrlProp33.xml><?xml version="1.0" encoding="utf-8"?>
<formControlPr xmlns="http://schemas.microsoft.com/office/spreadsheetml/2009/9/main" objectType="CheckBox" fmlaLink="$R$58" lockText="1" noThreeD="1"/>
</file>

<file path=xl/ctrlProps/ctrlProp34.xml><?xml version="1.0" encoding="utf-8"?>
<formControlPr xmlns="http://schemas.microsoft.com/office/spreadsheetml/2009/9/main" objectType="CheckBox" fmlaLink="$P$63" lockText="1" noThreeD="1"/>
</file>

<file path=xl/ctrlProps/ctrlProp35.xml><?xml version="1.0" encoding="utf-8"?>
<formControlPr xmlns="http://schemas.microsoft.com/office/spreadsheetml/2009/9/main" objectType="CheckBox" fmlaLink="$Q$63" lockText="1" noThreeD="1"/>
</file>

<file path=xl/ctrlProps/ctrlProp36.xml><?xml version="1.0" encoding="utf-8"?>
<formControlPr xmlns="http://schemas.microsoft.com/office/spreadsheetml/2009/9/main" objectType="CheckBox" fmlaLink="$R$63" lockText="1" noThreeD="1"/>
</file>

<file path=xl/ctrlProps/ctrlProp37.xml><?xml version="1.0" encoding="utf-8"?>
<formControlPr xmlns="http://schemas.microsoft.com/office/spreadsheetml/2009/9/main" objectType="CheckBox" fmlaLink="$P$60" lockText="1" noThreeD="1"/>
</file>

<file path=xl/ctrlProps/ctrlProp38.xml><?xml version="1.0" encoding="utf-8"?>
<formControlPr xmlns="http://schemas.microsoft.com/office/spreadsheetml/2009/9/main" objectType="CheckBox" fmlaLink="$P$17" lockText="1" noThreeD="1"/>
</file>

<file path=xl/ctrlProps/ctrlProp39.xml><?xml version="1.0" encoding="utf-8"?>
<formControlPr xmlns="http://schemas.microsoft.com/office/spreadsheetml/2009/9/main" objectType="CheckBox" fmlaLink="$Q$17" lockText="1" noThreeD="1"/>
</file>

<file path=xl/ctrlProps/ctrlProp4.xml><?xml version="1.0" encoding="utf-8"?>
<formControlPr xmlns="http://schemas.microsoft.com/office/spreadsheetml/2009/9/main" objectType="CheckBox" fmlaLink="$P$36" lockText="1" noThreeD="1"/>
</file>

<file path=xl/ctrlProps/ctrlProp40.xml><?xml version="1.0" encoding="utf-8"?>
<formControlPr xmlns="http://schemas.microsoft.com/office/spreadsheetml/2009/9/main" objectType="CheckBox" fmlaLink="$P$21" lockText="1" noThreeD="1"/>
</file>

<file path=xl/ctrlProps/ctrlProp41.xml><?xml version="1.0" encoding="utf-8"?>
<formControlPr xmlns="http://schemas.microsoft.com/office/spreadsheetml/2009/9/main" objectType="CheckBox" fmlaLink="$P$21" lockText="1" noThreeD="1"/>
</file>

<file path=xl/ctrlProps/ctrlProp42.xml><?xml version="1.0" encoding="utf-8"?>
<formControlPr xmlns="http://schemas.microsoft.com/office/spreadsheetml/2009/9/main" objectType="CheckBox" fmlaLink="$P$22" lockText="1" noThreeD="1"/>
</file>

<file path=xl/ctrlProps/ctrlProp43.xml><?xml version="1.0" encoding="utf-8"?>
<formControlPr xmlns="http://schemas.microsoft.com/office/spreadsheetml/2009/9/main" objectType="CheckBox" fmlaLink="$S$67" lockText="1" noThreeD="1"/>
</file>

<file path=xl/ctrlProps/ctrlProp44.xml><?xml version="1.0" encoding="utf-8"?>
<formControlPr xmlns="http://schemas.microsoft.com/office/spreadsheetml/2009/9/main" objectType="CheckBox" fmlaLink="$P$42" lockText="1" noThreeD="1"/>
</file>

<file path=xl/ctrlProps/ctrlProp45.xml><?xml version="1.0" encoding="utf-8"?>
<formControlPr xmlns="http://schemas.microsoft.com/office/spreadsheetml/2009/9/main" objectType="CheckBox" fmlaLink="$R$42" lockText="1" noThreeD="1"/>
</file>

<file path=xl/ctrlProps/ctrlProp46.xml><?xml version="1.0" encoding="utf-8"?>
<formControlPr xmlns="http://schemas.microsoft.com/office/spreadsheetml/2009/9/main" objectType="CheckBox" fmlaLink="$T$42" lockText="1" noThreeD="1"/>
</file>

<file path=xl/ctrlProps/ctrlProp47.xml><?xml version="1.0" encoding="utf-8"?>
<formControlPr xmlns="http://schemas.microsoft.com/office/spreadsheetml/2009/9/main" objectType="CheckBox" fmlaLink="$Q$42" lockText="1" noThreeD="1"/>
</file>

<file path=xl/ctrlProps/ctrlProp48.xml><?xml version="1.0" encoding="utf-8"?>
<formControlPr xmlns="http://schemas.microsoft.com/office/spreadsheetml/2009/9/main" objectType="CheckBox" checked="Checked" fmlaLink="$S$42" lockText="1" noThreeD="1"/>
</file>

<file path=xl/ctrlProps/ctrlProp49.xml><?xml version="1.0" encoding="utf-8"?>
<formControlPr xmlns="http://schemas.microsoft.com/office/spreadsheetml/2009/9/main" objectType="CheckBox" fmlaLink="$R$66" lockText="1" noThreeD="1"/>
</file>

<file path=xl/ctrlProps/ctrlProp5.xml><?xml version="1.0" encoding="utf-8"?>
<formControlPr xmlns="http://schemas.microsoft.com/office/spreadsheetml/2009/9/main" objectType="CheckBox" fmlaLink="$P$40" lockText="1" noThreeD="1"/>
</file>

<file path=xl/ctrlProps/ctrlProp50.xml><?xml version="1.0" encoding="utf-8"?>
<formControlPr xmlns="http://schemas.microsoft.com/office/spreadsheetml/2009/9/main" objectType="CheckBox" fmlaLink="$S$66" lockText="1" noThreeD="1"/>
</file>

<file path=xl/ctrlProps/ctrlProp51.xml><?xml version="1.0" encoding="utf-8"?>
<formControlPr xmlns="http://schemas.microsoft.com/office/spreadsheetml/2009/9/main" objectType="CheckBox" fmlaLink="$T$66" lockText="1" noThreeD="1"/>
</file>

<file path=xl/ctrlProps/ctrlProp52.xml><?xml version="1.0" encoding="utf-8"?>
<formControlPr xmlns="http://schemas.microsoft.com/office/spreadsheetml/2009/9/main" objectType="CheckBox" fmlaLink="$P$72" lockText="1" noThreeD="1"/>
</file>

<file path=xl/ctrlProps/ctrlProp53.xml><?xml version="1.0" encoding="utf-8"?>
<formControlPr xmlns="http://schemas.microsoft.com/office/spreadsheetml/2009/9/main" objectType="CheckBox" fmlaLink="$Q$72" lockText="1" noThreeD="1"/>
</file>

<file path=xl/ctrlProps/ctrlProp54.xml><?xml version="1.0" encoding="utf-8"?>
<formControlPr xmlns="http://schemas.microsoft.com/office/spreadsheetml/2009/9/main" objectType="CheckBox" fmlaLink="$R$72" lockText="1" noThreeD="1"/>
</file>

<file path=xl/ctrlProps/ctrlProp55.xml><?xml version="1.0" encoding="utf-8"?>
<formControlPr xmlns="http://schemas.microsoft.com/office/spreadsheetml/2009/9/main" objectType="CheckBox" fmlaLink="$S$72" lockText="1" noThreeD="1"/>
</file>

<file path=xl/ctrlProps/ctrlProp56.xml><?xml version="1.0" encoding="utf-8"?>
<formControlPr xmlns="http://schemas.microsoft.com/office/spreadsheetml/2009/9/main" objectType="CheckBox" fmlaLink="$T$72" lockText="1" noThreeD="1"/>
</file>

<file path=xl/ctrlProps/ctrlProp57.xml><?xml version="1.0" encoding="utf-8"?>
<formControlPr xmlns="http://schemas.microsoft.com/office/spreadsheetml/2009/9/main" objectType="CheckBox" fmlaLink="$S$74" lockText="1" noThreeD="1"/>
</file>

<file path=xl/ctrlProps/ctrlProp58.xml><?xml version="1.0" encoding="utf-8"?>
<formControlPr xmlns="http://schemas.microsoft.com/office/spreadsheetml/2009/9/main" objectType="CheckBox" fmlaLink="$Q$86" lockText="1" noThreeD="1"/>
</file>

<file path=xl/ctrlProps/ctrlProp59.xml><?xml version="1.0" encoding="utf-8"?>
<formControlPr xmlns="http://schemas.microsoft.com/office/spreadsheetml/2009/9/main" objectType="CheckBox" fmlaLink="$P$86" lockText="1" noThreeD="1"/>
</file>

<file path=xl/ctrlProps/ctrlProp6.xml><?xml version="1.0" encoding="utf-8"?>
<formControlPr xmlns="http://schemas.microsoft.com/office/spreadsheetml/2009/9/main" objectType="CheckBox" fmlaLink="$Q$40:$Q$43" lockText="1" noThreeD="1"/>
</file>

<file path=xl/ctrlProps/ctrlProp60.xml><?xml version="1.0" encoding="utf-8"?>
<formControlPr xmlns="http://schemas.microsoft.com/office/spreadsheetml/2009/9/main" objectType="CheckBox" fmlaLink="$R$86" lockText="1" noThreeD="1"/>
</file>

<file path=xl/ctrlProps/ctrlProp61.xml><?xml version="1.0" encoding="utf-8"?>
<formControlPr xmlns="http://schemas.microsoft.com/office/spreadsheetml/2009/9/main" objectType="CheckBox" fmlaLink="$P$81" lockText="1" noThreeD="1"/>
</file>

<file path=xl/ctrlProps/ctrlProp62.xml><?xml version="1.0" encoding="utf-8"?>
<formControlPr xmlns="http://schemas.microsoft.com/office/spreadsheetml/2009/9/main" objectType="CheckBox" fmlaLink="$Q$81" lockText="1" noThreeD="1"/>
</file>

<file path=xl/ctrlProps/ctrlProp63.xml><?xml version="1.0" encoding="utf-8"?>
<formControlPr xmlns="http://schemas.microsoft.com/office/spreadsheetml/2009/9/main" objectType="CheckBox" fmlaLink="$R$81" lockText="1" noThreeD="1"/>
</file>

<file path=xl/ctrlProps/ctrlProp64.xml><?xml version="1.0" encoding="utf-8"?>
<formControlPr xmlns="http://schemas.microsoft.com/office/spreadsheetml/2009/9/main" objectType="CheckBox" fmlaLink="$S$81" lockText="1" noThreeD="1"/>
</file>

<file path=xl/ctrlProps/ctrlProp65.xml><?xml version="1.0" encoding="utf-8"?>
<formControlPr xmlns="http://schemas.microsoft.com/office/spreadsheetml/2009/9/main" objectType="CheckBox" fmlaLink="$Q$58" lockText="1" noThreeD="1"/>
</file>

<file path=xl/ctrlProps/ctrlProp66.xml><?xml version="1.0" encoding="utf-8"?>
<formControlPr xmlns="http://schemas.microsoft.com/office/spreadsheetml/2009/9/main" objectType="CheckBox" fmlaLink="$Q$60" lockText="1" noThreeD="1"/>
</file>

<file path=xl/ctrlProps/ctrlProp67.xml><?xml version="1.0" encoding="utf-8"?>
<formControlPr xmlns="http://schemas.microsoft.com/office/spreadsheetml/2009/9/main" objectType="CheckBox" fmlaLink="$R$60" lockText="1" noThreeD="1"/>
</file>

<file path=xl/ctrlProps/ctrlProp68.xml><?xml version="1.0" encoding="utf-8"?>
<formControlPr xmlns="http://schemas.microsoft.com/office/spreadsheetml/2009/9/main" objectType="CheckBox" fmlaLink="$P$56" lockText="1" noThreeD="1"/>
</file>

<file path=xl/ctrlProps/ctrlProp69.xml><?xml version="1.0" encoding="utf-8"?>
<formControlPr xmlns="http://schemas.microsoft.com/office/spreadsheetml/2009/9/main" objectType="CheckBox" fmlaLink="$Q$56" lockText="1" noThreeD="1"/>
</file>

<file path=xl/ctrlProps/ctrlProp7.xml><?xml version="1.0" encoding="utf-8"?>
<formControlPr xmlns="http://schemas.microsoft.com/office/spreadsheetml/2009/9/main" objectType="CheckBox" fmlaLink="$P$43" lockText="1" noThreeD="1"/>
</file>

<file path=xl/ctrlProps/ctrlProp70.xml><?xml version="1.0" encoding="utf-8"?>
<formControlPr xmlns="http://schemas.microsoft.com/office/spreadsheetml/2009/9/main" objectType="CheckBox" fmlaLink="$R$56" lockText="1" noThreeD="1"/>
</file>

<file path=xl/ctrlProps/ctrlProp71.xml><?xml version="1.0" encoding="utf-8"?>
<formControlPr xmlns="http://schemas.microsoft.com/office/spreadsheetml/2009/9/main" objectType="CheckBox" fmlaLink="$P$90" lockText="1" noThreeD="1"/>
</file>

<file path=xl/ctrlProps/ctrlProp72.xml><?xml version="1.0" encoding="utf-8"?>
<formControlPr xmlns="http://schemas.microsoft.com/office/spreadsheetml/2009/9/main" objectType="CheckBox" fmlaLink="$Q$90" lockText="1" noThreeD="1"/>
</file>

<file path=xl/ctrlProps/ctrlProp73.xml><?xml version="1.0" encoding="utf-8"?>
<formControlPr xmlns="http://schemas.microsoft.com/office/spreadsheetml/2009/9/main" objectType="CheckBox" fmlaLink="$Q$73" lockText="1" noThreeD="1"/>
</file>

<file path=xl/ctrlProps/ctrlProp74.xml><?xml version="1.0" encoding="utf-8"?>
<formControlPr xmlns="http://schemas.microsoft.com/office/spreadsheetml/2009/9/main" objectType="CheckBox" fmlaLink="$R$73" lockText="1" noThreeD="1"/>
</file>

<file path=xl/ctrlProps/ctrlProp75.xml><?xml version="1.0" encoding="utf-8"?>
<formControlPr xmlns="http://schemas.microsoft.com/office/spreadsheetml/2009/9/main" objectType="CheckBox" fmlaLink="$S$73" lockText="1" noThreeD="1"/>
</file>

<file path=xl/ctrlProps/ctrlProp76.xml><?xml version="1.0" encoding="utf-8"?>
<formControlPr xmlns="http://schemas.microsoft.com/office/spreadsheetml/2009/9/main" objectType="CheckBox" fmlaLink="$P$74" lockText="1" noThreeD="1"/>
</file>

<file path=xl/ctrlProps/ctrlProp77.xml><?xml version="1.0" encoding="utf-8"?>
<formControlPr xmlns="http://schemas.microsoft.com/office/spreadsheetml/2009/9/main" objectType="CheckBox" fmlaLink="$Q$74" lockText="1" noThreeD="1"/>
</file>

<file path=xl/ctrlProps/ctrlProp78.xml><?xml version="1.0" encoding="utf-8"?>
<formControlPr xmlns="http://schemas.microsoft.com/office/spreadsheetml/2009/9/main" objectType="CheckBox" fmlaLink="$R$74" lockText="1" noThreeD="1"/>
</file>

<file path=xl/ctrlProps/ctrlProp8.xml><?xml version="1.0" encoding="utf-8"?>
<formControlPr xmlns="http://schemas.microsoft.com/office/spreadsheetml/2009/9/main" objectType="CheckBox" fmlaLink="$Q$43" lockText="1" noThreeD="1"/>
</file>

<file path=xl/ctrlProps/ctrlProp9.xml><?xml version="1.0" encoding="utf-8"?>
<formControlPr xmlns="http://schemas.microsoft.com/office/spreadsheetml/2009/9/main" objectType="CheckBox" fmlaLink="$P$4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18</xdr:row>
          <xdr:rowOff>9525</xdr:rowOff>
        </xdr:from>
        <xdr:to>
          <xdr:col>8</xdr:col>
          <xdr:colOff>0</xdr:colOff>
          <xdr:row>19</xdr:row>
          <xdr:rowOff>0</xdr:rowOff>
        </xdr:to>
        <xdr:sp macro="" textlink="">
          <xdr:nvSpPr>
            <xdr:cNvPr id="76801" name="Check Box 1" hidden="1">
              <a:extLst>
                <a:ext uri="{63B3BB69-23CF-44E3-9099-C40C66FF867C}">
                  <a14:compatExt spid="_x0000_s76801"/>
                </a:ext>
                <a:ext uri="{FF2B5EF4-FFF2-40B4-BE49-F238E27FC236}">
                  <a16:creationId xmlns:a16="http://schemas.microsoft.com/office/drawing/2014/main" id="{00000000-0008-0000-0000-000001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18</xdr:row>
          <xdr:rowOff>9525</xdr:rowOff>
        </xdr:from>
        <xdr:to>
          <xdr:col>14</xdr:col>
          <xdr:colOff>9525</xdr:colOff>
          <xdr:row>19</xdr:row>
          <xdr:rowOff>0</xdr:rowOff>
        </xdr:to>
        <xdr:sp macro="" textlink="">
          <xdr:nvSpPr>
            <xdr:cNvPr id="76802" name="Check Box 2" hidden="1">
              <a:extLst>
                <a:ext uri="{63B3BB69-23CF-44E3-9099-C40C66FF867C}">
                  <a14:compatExt spid="_x0000_s76802"/>
                </a:ext>
                <a:ext uri="{FF2B5EF4-FFF2-40B4-BE49-F238E27FC236}">
                  <a16:creationId xmlns:a16="http://schemas.microsoft.com/office/drawing/2014/main" id="{00000000-0008-0000-0000-000002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34</xdr:row>
          <xdr:rowOff>9525</xdr:rowOff>
        </xdr:from>
        <xdr:to>
          <xdr:col>10</xdr:col>
          <xdr:colOff>0</xdr:colOff>
          <xdr:row>35</xdr:row>
          <xdr:rowOff>0</xdr:rowOff>
        </xdr:to>
        <xdr:sp macro="" textlink="">
          <xdr:nvSpPr>
            <xdr:cNvPr id="76803" name="Check Box 3" hidden="1">
              <a:extLst>
                <a:ext uri="{63B3BB69-23CF-44E3-9099-C40C66FF867C}">
                  <a14:compatExt spid="_x0000_s76803"/>
                </a:ext>
                <a:ext uri="{FF2B5EF4-FFF2-40B4-BE49-F238E27FC236}">
                  <a16:creationId xmlns:a16="http://schemas.microsoft.com/office/drawing/2014/main" id="{00000000-0008-0000-0000-000003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34</xdr:row>
          <xdr:rowOff>228600</xdr:rowOff>
        </xdr:from>
        <xdr:to>
          <xdr:col>6</xdr:col>
          <xdr:colOff>133350</xdr:colOff>
          <xdr:row>36</xdr:row>
          <xdr:rowOff>0</xdr:rowOff>
        </xdr:to>
        <xdr:sp macro="" textlink="">
          <xdr:nvSpPr>
            <xdr:cNvPr id="76804" name="Check Box 4" hidden="1">
              <a:extLst>
                <a:ext uri="{63B3BB69-23CF-44E3-9099-C40C66FF867C}">
                  <a14:compatExt spid="_x0000_s76804"/>
                </a:ext>
                <a:ext uri="{FF2B5EF4-FFF2-40B4-BE49-F238E27FC236}">
                  <a16:creationId xmlns:a16="http://schemas.microsoft.com/office/drawing/2014/main" id="{00000000-0008-0000-0000-000004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39</xdr:row>
          <xdr:rowOff>0</xdr:rowOff>
        </xdr:from>
        <xdr:to>
          <xdr:col>4</xdr:col>
          <xdr:colOff>133350</xdr:colOff>
          <xdr:row>40</xdr:row>
          <xdr:rowOff>0</xdr:rowOff>
        </xdr:to>
        <xdr:sp macro="" textlink="">
          <xdr:nvSpPr>
            <xdr:cNvPr id="76805" name="Check Box 5" hidden="1">
              <a:extLst>
                <a:ext uri="{63B3BB69-23CF-44E3-9099-C40C66FF867C}">
                  <a14:compatExt spid="_x0000_s76805"/>
                </a:ext>
                <a:ext uri="{FF2B5EF4-FFF2-40B4-BE49-F238E27FC236}">
                  <a16:creationId xmlns:a16="http://schemas.microsoft.com/office/drawing/2014/main" id="{00000000-0008-0000-0000-000005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39</xdr:row>
          <xdr:rowOff>9525</xdr:rowOff>
        </xdr:from>
        <xdr:to>
          <xdr:col>10</xdr:col>
          <xdr:colOff>133350</xdr:colOff>
          <xdr:row>40</xdr:row>
          <xdr:rowOff>0</xdr:rowOff>
        </xdr:to>
        <xdr:sp macro="" textlink="">
          <xdr:nvSpPr>
            <xdr:cNvPr id="76806" name="Check Box 6" hidden="1">
              <a:extLst>
                <a:ext uri="{63B3BB69-23CF-44E3-9099-C40C66FF867C}">
                  <a14:compatExt spid="_x0000_s76806"/>
                </a:ext>
                <a:ext uri="{FF2B5EF4-FFF2-40B4-BE49-F238E27FC236}">
                  <a16:creationId xmlns:a16="http://schemas.microsoft.com/office/drawing/2014/main" id="{00000000-0008-0000-0000-000006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42</xdr:row>
          <xdr:rowOff>0</xdr:rowOff>
        </xdr:from>
        <xdr:to>
          <xdr:col>5</xdr:col>
          <xdr:colOff>0</xdr:colOff>
          <xdr:row>43</xdr:row>
          <xdr:rowOff>0</xdr:rowOff>
        </xdr:to>
        <xdr:sp macro="" textlink="">
          <xdr:nvSpPr>
            <xdr:cNvPr id="76807" name="Check Box 7" hidden="1">
              <a:extLst>
                <a:ext uri="{63B3BB69-23CF-44E3-9099-C40C66FF867C}">
                  <a14:compatExt spid="_x0000_s76807"/>
                </a:ext>
                <a:ext uri="{FF2B5EF4-FFF2-40B4-BE49-F238E27FC236}">
                  <a16:creationId xmlns:a16="http://schemas.microsoft.com/office/drawing/2014/main" id="{00000000-0008-0000-0000-000007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42</xdr:row>
          <xdr:rowOff>0</xdr:rowOff>
        </xdr:from>
        <xdr:to>
          <xdr:col>11</xdr:col>
          <xdr:colOff>0</xdr:colOff>
          <xdr:row>43</xdr:row>
          <xdr:rowOff>0</xdr:rowOff>
        </xdr:to>
        <xdr:sp macro="" textlink="">
          <xdr:nvSpPr>
            <xdr:cNvPr id="76808" name="Check Box 8" hidden="1">
              <a:extLst>
                <a:ext uri="{63B3BB69-23CF-44E3-9099-C40C66FF867C}">
                  <a14:compatExt spid="_x0000_s76808"/>
                </a:ext>
                <a:ext uri="{FF2B5EF4-FFF2-40B4-BE49-F238E27FC236}">
                  <a16:creationId xmlns:a16="http://schemas.microsoft.com/office/drawing/2014/main" id="{00000000-0008-0000-0000-000008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44</xdr:row>
          <xdr:rowOff>0</xdr:rowOff>
        </xdr:from>
        <xdr:to>
          <xdr:col>8</xdr:col>
          <xdr:colOff>0</xdr:colOff>
          <xdr:row>45</xdr:row>
          <xdr:rowOff>0</xdr:rowOff>
        </xdr:to>
        <xdr:sp macro="" textlink="">
          <xdr:nvSpPr>
            <xdr:cNvPr id="76809" name="Check Box 9" hidden="1">
              <a:extLst>
                <a:ext uri="{63B3BB69-23CF-44E3-9099-C40C66FF867C}">
                  <a14:compatExt spid="_x0000_s76809"/>
                </a:ext>
                <a:ext uri="{FF2B5EF4-FFF2-40B4-BE49-F238E27FC236}">
                  <a16:creationId xmlns:a16="http://schemas.microsoft.com/office/drawing/2014/main" id="{00000000-0008-0000-0000-000009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44</xdr:row>
          <xdr:rowOff>0</xdr:rowOff>
        </xdr:from>
        <xdr:to>
          <xdr:col>10</xdr:col>
          <xdr:colOff>133350</xdr:colOff>
          <xdr:row>45</xdr:row>
          <xdr:rowOff>0</xdr:rowOff>
        </xdr:to>
        <xdr:sp macro="" textlink="">
          <xdr:nvSpPr>
            <xdr:cNvPr id="76810" name="Check Box 10" hidden="1">
              <a:extLst>
                <a:ext uri="{63B3BB69-23CF-44E3-9099-C40C66FF867C}">
                  <a14:compatExt spid="_x0000_s76810"/>
                </a:ext>
                <a:ext uri="{FF2B5EF4-FFF2-40B4-BE49-F238E27FC236}">
                  <a16:creationId xmlns:a16="http://schemas.microsoft.com/office/drawing/2014/main" id="{00000000-0008-0000-0000-00000A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48</xdr:row>
          <xdr:rowOff>9525</xdr:rowOff>
        </xdr:from>
        <xdr:to>
          <xdr:col>4</xdr:col>
          <xdr:colOff>0</xdr:colOff>
          <xdr:row>49</xdr:row>
          <xdr:rowOff>9525</xdr:rowOff>
        </xdr:to>
        <xdr:sp macro="" textlink="">
          <xdr:nvSpPr>
            <xdr:cNvPr id="76811" name="Check Box 11" hidden="1">
              <a:extLst>
                <a:ext uri="{63B3BB69-23CF-44E3-9099-C40C66FF867C}">
                  <a14:compatExt spid="_x0000_s76811"/>
                </a:ext>
                <a:ext uri="{FF2B5EF4-FFF2-40B4-BE49-F238E27FC236}">
                  <a16:creationId xmlns:a16="http://schemas.microsoft.com/office/drawing/2014/main" id="{00000000-0008-0000-0000-00000B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48</xdr:row>
          <xdr:rowOff>0</xdr:rowOff>
        </xdr:from>
        <xdr:to>
          <xdr:col>10</xdr:col>
          <xdr:colOff>0</xdr:colOff>
          <xdr:row>49</xdr:row>
          <xdr:rowOff>0</xdr:rowOff>
        </xdr:to>
        <xdr:sp macro="" textlink="">
          <xdr:nvSpPr>
            <xdr:cNvPr id="76812" name="Check Box 12" hidden="1">
              <a:extLst>
                <a:ext uri="{63B3BB69-23CF-44E3-9099-C40C66FF867C}">
                  <a14:compatExt spid="_x0000_s76812"/>
                </a:ext>
                <a:ext uri="{FF2B5EF4-FFF2-40B4-BE49-F238E27FC236}">
                  <a16:creationId xmlns:a16="http://schemas.microsoft.com/office/drawing/2014/main" id="{00000000-0008-0000-0000-00000C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51</xdr:row>
          <xdr:rowOff>0</xdr:rowOff>
        </xdr:from>
        <xdr:to>
          <xdr:col>4</xdr:col>
          <xdr:colOff>133350</xdr:colOff>
          <xdr:row>52</xdr:row>
          <xdr:rowOff>0</xdr:rowOff>
        </xdr:to>
        <xdr:sp macro="" textlink="">
          <xdr:nvSpPr>
            <xdr:cNvPr id="76813" name="Check Box 13" hidden="1">
              <a:extLst>
                <a:ext uri="{63B3BB69-23CF-44E3-9099-C40C66FF867C}">
                  <a14:compatExt spid="_x0000_s76813"/>
                </a:ext>
                <a:ext uri="{FF2B5EF4-FFF2-40B4-BE49-F238E27FC236}">
                  <a16:creationId xmlns:a16="http://schemas.microsoft.com/office/drawing/2014/main" id="{00000000-0008-0000-0000-00000D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51</xdr:row>
          <xdr:rowOff>0</xdr:rowOff>
        </xdr:from>
        <xdr:to>
          <xdr:col>10</xdr:col>
          <xdr:colOff>123825</xdr:colOff>
          <xdr:row>52</xdr:row>
          <xdr:rowOff>0</xdr:rowOff>
        </xdr:to>
        <xdr:sp macro="" textlink="">
          <xdr:nvSpPr>
            <xdr:cNvPr id="76814" name="Check Box 14" hidden="1">
              <a:extLst>
                <a:ext uri="{63B3BB69-23CF-44E3-9099-C40C66FF867C}">
                  <a14:compatExt spid="_x0000_s76814"/>
                </a:ext>
                <a:ext uri="{FF2B5EF4-FFF2-40B4-BE49-F238E27FC236}">
                  <a16:creationId xmlns:a16="http://schemas.microsoft.com/office/drawing/2014/main" id="{00000000-0008-0000-0000-00000E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53</xdr:row>
          <xdr:rowOff>0</xdr:rowOff>
        </xdr:from>
        <xdr:to>
          <xdr:col>4</xdr:col>
          <xdr:colOff>123825</xdr:colOff>
          <xdr:row>54</xdr:row>
          <xdr:rowOff>0</xdr:rowOff>
        </xdr:to>
        <xdr:sp macro="" textlink="">
          <xdr:nvSpPr>
            <xdr:cNvPr id="76815" name="Check Box 15" hidden="1">
              <a:extLst>
                <a:ext uri="{63B3BB69-23CF-44E3-9099-C40C66FF867C}">
                  <a14:compatExt spid="_x0000_s76815"/>
                </a:ext>
                <a:ext uri="{FF2B5EF4-FFF2-40B4-BE49-F238E27FC236}">
                  <a16:creationId xmlns:a16="http://schemas.microsoft.com/office/drawing/2014/main" id="{00000000-0008-0000-0000-00000F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53</xdr:row>
          <xdr:rowOff>0</xdr:rowOff>
        </xdr:from>
        <xdr:to>
          <xdr:col>10</xdr:col>
          <xdr:colOff>133350</xdr:colOff>
          <xdr:row>54</xdr:row>
          <xdr:rowOff>0</xdr:rowOff>
        </xdr:to>
        <xdr:sp macro="" textlink="">
          <xdr:nvSpPr>
            <xdr:cNvPr id="76816" name="Check Box 16" hidden="1">
              <a:extLst>
                <a:ext uri="{63B3BB69-23CF-44E3-9099-C40C66FF867C}">
                  <a14:compatExt spid="_x0000_s76816"/>
                </a:ext>
                <a:ext uri="{FF2B5EF4-FFF2-40B4-BE49-F238E27FC236}">
                  <a16:creationId xmlns:a16="http://schemas.microsoft.com/office/drawing/2014/main" id="{00000000-0008-0000-0000-000010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64</xdr:row>
          <xdr:rowOff>0</xdr:rowOff>
        </xdr:from>
        <xdr:to>
          <xdr:col>4</xdr:col>
          <xdr:colOff>133350</xdr:colOff>
          <xdr:row>65</xdr:row>
          <xdr:rowOff>0</xdr:rowOff>
        </xdr:to>
        <xdr:sp macro="" textlink="">
          <xdr:nvSpPr>
            <xdr:cNvPr id="76817" name="Check Box 17" hidden="1">
              <a:extLst>
                <a:ext uri="{63B3BB69-23CF-44E3-9099-C40C66FF867C}">
                  <a14:compatExt spid="_x0000_s76817"/>
                </a:ext>
                <a:ext uri="{FF2B5EF4-FFF2-40B4-BE49-F238E27FC236}">
                  <a16:creationId xmlns:a16="http://schemas.microsoft.com/office/drawing/2014/main" id="{00000000-0008-0000-0000-000011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64</xdr:row>
          <xdr:rowOff>0</xdr:rowOff>
        </xdr:from>
        <xdr:to>
          <xdr:col>10</xdr:col>
          <xdr:colOff>123825</xdr:colOff>
          <xdr:row>65</xdr:row>
          <xdr:rowOff>0</xdr:rowOff>
        </xdr:to>
        <xdr:sp macro="" textlink="">
          <xdr:nvSpPr>
            <xdr:cNvPr id="76818" name="Check Box 18" hidden="1">
              <a:extLst>
                <a:ext uri="{63B3BB69-23CF-44E3-9099-C40C66FF867C}">
                  <a14:compatExt spid="_x0000_s76818"/>
                </a:ext>
                <a:ext uri="{FF2B5EF4-FFF2-40B4-BE49-F238E27FC236}">
                  <a16:creationId xmlns:a16="http://schemas.microsoft.com/office/drawing/2014/main" id="{00000000-0008-0000-0000-000012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65</xdr:row>
          <xdr:rowOff>0</xdr:rowOff>
        </xdr:from>
        <xdr:to>
          <xdr:col>4</xdr:col>
          <xdr:colOff>0</xdr:colOff>
          <xdr:row>66</xdr:row>
          <xdr:rowOff>0</xdr:rowOff>
        </xdr:to>
        <xdr:sp macro="" textlink="">
          <xdr:nvSpPr>
            <xdr:cNvPr id="76819" name="Check Box 19" hidden="1">
              <a:extLst>
                <a:ext uri="{63B3BB69-23CF-44E3-9099-C40C66FF867C}">
                  <a14:compatExt spid="_x0000_s76819"/>
                </a:ext>
                <a:ext uri="{FF2B5EF4-FFF2-40B4-BE49-F238E27FC236}">
                  <a16:creationId xmlns:a16="http://schemas.microsoft.com/office/drawing/2014/main" id="{00000000-0008-0000-0000-000013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0</xdr:rowOff>
        </xdr:from>
        <xdr:to>
          <xdr:col>5</xdr:col>
          <xdr:colOff>468923</xdr:colOff>
          <xdr:row>66</xdr:row>
          <xdr:rowOff>0</xdr:rowOff>
        </xdr:to>
        <xdr:sp macro="" textlink="">
          <xdr:nvSpPr>
            <xdr:cNvPr id="76820" name="Check Box 20" hidden="1">
              <a:extLst>
                <a:ext uri="{63B3BB69-23CF-44E3-9099-C40C66FF867C}">
                  <a14:compatExt spid="_x0000_s76820"/>
                </a:ext>
                <a:ext uri="{FF2B5EF4-FFF2-40B4-BE49-F238E27FC236}">
                  <a16:creationId xmlns:a16="http://schemas.microsoft.com/office/drawing/2014/main" id="{00000000-0008-0000-0000-000014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66</xdr:row>
          <xdr:rowOff>9525</xdr:rowOff>
        </xdr:from>
        <xdr:to>
          <xdr:col>5</xdr:col>
          <xdr:colOff>0</xdr:colOff>
          <xdr:row>68</xdr:row>
          <xdr:rowOff>0</xdr:rowOff>
        </xdr:to>
        <xdr:sp macro="" textlink="">
          <xdr:nvSpPr>
            <xdr:cNvPr id="76821" name="Check Box 21" hidden="1">
              <a:extLst>
                <a:ext uri="{63B3BB69-23CF-44E3-9099-C40C66FF867C}">
                  <a14:compatExt spid="_x0000_s76821"/>
                </a:ext>
                <a:ext uri="{FF2B5EF4-FFF2-40B4-BE49-F238E27FC236}">
                  <a16:creationId xmlns:a16="http://schemas.microsoft.com/office/drawing/2014/main" id="{00000000-0008-0000-0000-000015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66</xdr:row>
          <xdr:rowOff>9525</xdr:rowOff>
        </xdr:from>
        <xdr:to>
          <xdr:col>8</xdr:col>
          <xdr:colOff>0</xdr:colOff>
          <xdr:row>68</xdr:row>
          <xdr:rowOff>0</xdr:rowOff>
        </xdr:to>
        <xdr:sp macro="" textlink="">
          <xdr:nvSpPr>
            <xdr:cNvPr id="76822" name="Check Box 22" hidden="1">
              <a:extLst>
                <a:ext uri="{63B3BB69-23CF-44E3-9099-C40C66FF867C}">
                  <a14:compatExt spid="_x0000_s76822"/>
                </a:ext>
                <a:ext uri="{FF2B5EF4-FFF2-40B4-BE49-F238E27FC236}">
                  <a16:creationId xmlns:a16="http://schemas.microsoft.com/office/drawing/2014/main" id="{00000000-0008-0000-0000-000016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66</xdr:row>
          <xdr:rowOff>9525</xdr:rowOff>
        </xdr:from>
        <xdr:to>
          <xdr:col>11</xdr:col>
          <xdr:colOff>0</xdr:colOff>
          <xdr:row>68</xdr:row>
          <xdr:rowOff>0</xdr:rowOff>
        </xdr:to>
        <xdr:sp macro="" textlink="">
          <xdr:nvSpPr>
            <xdr:cNvPr id="76823" name="Check Box 23" hidden="1">
              <a:extLst>
                <a:ext uri="{63B3BB69-23CF-44E3-9099-C40C66FF867C}">
                  <a14:compatExt spid="_x0000_s76823"/>
                </a:ext>
                <a:ext uri="{FF2B5EF4-FFF2-40B4-BE49-F238E27FC236}">
                  <a16:creationId xmlns:a16="http://schemas.microsoft.com/office/drawing/2014/main" id="{00000000-0008-0000-0000-000017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70</xdr:row>
          <xdr:rowOff>0</xdr:rowOff>
        </xdr:from>
        <xdr:to>
          <xdr:col>4</xdr:col>
          <xdr:colOff>123825</xdr:colOff>
          <xdr:row>71</xdr:row>
          <xdr:rowOff>0</xdr:rowOff>
        </xdr:to>
        <xdr:sp macro="" textlink="">
          <xdr:nvSpPr>
            <xdr:cNvPr id="76824" name="Check Box 24" hidden="1">
              <a:extLst>
                <a:ext uri="{63B3BB69-23CF-44E3-9099-C40C66FF867C}">
                  <a14:compatExt spid="_x0000_s76824"/>
                </a:ext>
                <a:ext uri="{FF2B5EF4-FFF2-40B4-BE49-F238E27FC236}">
                  <a16:creationId xmlns:a16="http://schemas.microsoft.com/office/drawing/2014/main" id="{00000000-0008-0000-0000-000018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70</xdr:row>
          <xdr:rowOff>0</xdr:rowOff>
        </xdr:from>
        <xdr:to>
          <xdr:col>10</xdr:col>
          <xdr:colOff>133350</xdr:colOff>
          <xdr:row>71</xdr:row>
          <xdr:rowOff>0</xdr:rowOff>
        </xdr:to>
        <xdr:sp macro="" textlink="">
          <xdr:nvSpPr>
            <xdr:cNvPr id="76825" name="Check Box 25" hidden="1">
              <a:extLst>
                <a:ext uri="{63B3BB69-23CF-44E3-9099-C40C66FF867C}">
                  <a14:compatExt spid="_x0000_s76825"/>
                </a:ext>
                <a:ext uri="{FF2B5EF4-FFF2-40B4-BE49-F238E27FC236}">
                  <a16:creationId xmlns:a16="http://schemas.microsoft.com/office/drawing/2014/main" id="{00000000-0008-0000-0000-000019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72</xdr:row>
          <xdr:rowOff>9525</xdr:rowOff>
        </xdr:from>
        <xdr:to>
          <xdr:col>5</xdr:col>
          <xdr:colOff>0</xdr:colOff>
          <xdr:row>74</xdr:row>
          <xdr:rowOff>0</xdr:rowOff>
        </xdr:to>
        <xdr:sp macro="" textlink="">
          <xdr:nvSpPr>
            <xdr:cNvPr id="76826" name="Check Box 26" hidden="1">
              <a:extLst>
                <a:ext uri="{63B3BB69-23CF-44E3-9099-C40C66FF867C}">
                  <a14:compatExt spid="_x0000_s76826"/>
                </a:ext>
                <a:ext uri="{FF2B5EF4-FFF2-40B4-BE49-F238E27FC236}">
                  <a16:creationId xmlns:a16="http://schemas.microsoft.com/office/drawing/2014/main" id="{00000000-0008-0000-0000-00001A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79</xdr:row>
          <xdr:rowOff>0</xdr:rowOff>
        </xdr:from>
        <xdr:to>
          <xdr:col>4</xdr:col>
          <xdr:colOff>133350</xdr:colOff>
          <xdr:row>80</xdr:row>
          <xdr:rowOff>0</xdr:rowOff>
        </xdr:to>
        <xdr:sp macro="" textlink="">
          <xdr:nvSpPr>
            <xdr:cNvPr id="76827" name="Check Box 27" hidden="1">
              <a:extLst>
                <a:ext uri="{63B3BB69-23CF-44E3-9099-C40C66FF867C}">
                  <a14:compatExt spid="_x0000_s76827"/>
                </a:ext>
                <a:ext uri="{FF2B5EF4-FFF2-40B4-BE49-F238E27FC236}">
                  <a16:creationId xmlns:a16="http://schemas.microsoft.com/office/drawing/2014/main" id="{00000000-0008-0000-0000-00001B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79</xdr:row>
          <xdr:rowOff>0</xdr:rowOff>
        </xdr:from>
        <xdr:to>
          <xdr:col>10</xdr:col>
          <xdr:colOff>133350</xdr:colOff>
          <xdr:row>80</xdr:row>
          <xdr:rowOff>0</xdr:rowOff>
        </xdr:to>
        <xdr:sp macro="" textlink="">
          <xdr:nvSpPr>
            <xdr:cNvPr id="76828" name="Check Box 28" hidden="1">
              <a:extLst>
                <a:ext uri="{63B3BB69-23CF-44E3-9099-C40C66FF867C}">
                  <a14:compatExt spid="_x0000_s76828"/>
                </a:ext>
                <a:ext uri="{FF2B5EF4-FFF2-40B4-BE49-F238E27FC236}">
                  <a16:creationId xmlns:a16="http://schemas.microsoft.com/office/drawing/2014/main" id="{00000000-0008-0000-0000-00001C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84</xdr:row>
          <xdr:rowOff>9525</xdr:rowOff>
        </xdr:from>
        <xdr:to>
          <xdr:col>4</xdr:col>
          <xdr:colOff>133350</xdr:colOff>
          <xdr:row>85</xdr:row>
          <xdr:rowOff>0</xdr:rowOff>
        </xdr:to>
        <xdr:sp macro="" textlink="">
          <xdr:nvSpPr>
            <xdr:cNvPr id="76829" name="Check Box 29" hidden="1">
              <a:extLst>
                <a:ext uri="{63B3BB69-23CF-44E3-9099-C40C66FF867C}">
                  <a14:compatExt spid="_x0000_s76829"/>
                </a:ext>
                <a:ext uri="{FF2B5EF4-FFF2-40B4-BE49-F238E27FC236}">
                  <a16:creationId xmlns:a16="http://schemas.microsoft.com/office/drawing/2014/main" id="{00000000-0008-0000-0000-00001D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84</xdr:row>
          <xdr:rowOff>9525</xdr:rowOff>
        </xdr:from>
        <xdr:to>
          <xdr:col>10</xdr:col>
          <xdr:colOff>0</xdr:colOff>
          <xdr:row>85</xdr:row>
          <xdr:rowOff>0</xdr:rowOff>
        </xdr:to>
        <xdr:sp macro="" textlink="">
          <xdr:nvSpPr>
            <xdr:cNvPr id="76830" name="Check Box 30" hidden="1">
              <a:extLst>
                <a:ext uri="{63B3BB69-23CF-44E3-9099-C40C66FF867C}">
                  <a14:compatExt spid="_x0000_s76830"/>
                </a:ext>
                <a:ext uri="{FF2B5EF4-FFF2-40B4-BE49-F238E27FC236}">
                  <a16:creationId xmlns:a16="http://schemas.microsoft.com/office/drawing/2014/main" id="{00000000-0008-0000-0000-00001E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93</xdr:row>
          <xdr:rowOff>0</xdr:rowOff>
        </xdr:from>
        <xdr:to>
          <xdr:col>8</xdr:col>
          <xdr:colOff>0</xdr:colOff>
          <xdr:row>94</xdr:row>
          <xdr:rowOff>0</xdr:rowOff>
        </xdr:to>
        <xdr:sp macro="" textlink="">
          <xdr:nvSpPr>
            <xdr:cNvPr id="76831" name="Check Box 31" hidden="1">
              <a:extLst>
                <a:ext uri="{63B3BB69-23CF-44E3-9099-C40C66FF867C}">
                  <a14:compatExt spid="_x0000_s76831"/>
                </a:ext>
                <a:ext uri="{FF2B5EF4-FFF2-40B4-BE49-F238E27FC236}">
                  <a16:creationId xmlns:a16="http://schemas.microsoft.com/office/drawing/2014/main" id="{00000000-0008-0000-0000-00001F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57</xdr:row>
          <xdr:rowOff>9525</xdr:rowOff>
        </xdr:from>
        <xdr:to>
          <xdr:col>5</xdr:col>
          <xdr:colOff>468923</xdr:colOff>
          <xdr:row>58</xdr:row>
          <xdr:rowOff>9525</xdr:rowOff>
        </xdr:to>
        <xdr:sp macro="" textlink="">
          <xdr:nvSpPr>
            <xdr:cNvPr id="76833" name="Check Box 33" hidden="1">
              <a:extLst>
                <a:ext uri="{63B3BB69-23CF-44E3-9099-C40C66FF867C}">
                  <a14:compatExt spid="_x0000_s76833"/>
                </a:ext>
                <a:ext uri="{FF2B5EF4-FFF2-40B4-BE49-F238E27FC236}">
                  <a16:creationId xmlns:a16="http://schemas.microsoft.com/office/drawing/2014/main" id="{00000000-0008-0000-0000-000021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57</xdr:row>
          <xdr:rowOff>9525</xdr:rowOff>
        </xdr:from>
        <xdr:to>
          <xdr:col>14</xdr:col>
          <xdr:colOff>0</xdr:colOff>
          <xdr:row>58</xdr:row>
          <xdr:rowOff>9525</xdr:rowOff>
        </xdr:to>
        <xdr:sp macro="" textlink="">
          <xdr:nvSpPr>
            <xdr:cNvPr id="76834" name="Check Box 34" hidden="1">
              <a:extLst>
                <a:ext uri="{63B3BB69-23CF-44E3-9099-C40C66FF867C}">
                  <a14:compatExt spid="_x0000_s76834"/>
                </a:ext>
                <a:ext uri="{FF2B5EF4-FFF2-40B4-BE49-F238E27FC236}">
                  <a16:creationId xmlns:a16="http://schemas.microsoft.com/office/drawing/2014/main" id="{00000000-0008-0000-0000-000022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62</xdr:row>
          <xdr:rowOff>0</xdr:rowOff>
        </xdr:from>
        <xdr:to>
          <xdr:col>4</xdr:col>
          <xdr:colOff>133350</xdr:colOff>
          <xdr:row>63</xdr:row>
          <xdr:rowOff>0</xdr:rowOff>
        </xdr:to>
        <xdr:sp macro="" textlink="">
          <xdr:nvSpPr>
            <xdr:cNvPr id="76835" name="Check Box 35" hidden="1">
              <a:extLst>
                <a:ext uri="{63B3BB69-23CF-44E3-9099-C40C66FF867C}">
                  <a14:compatExt spid="_x0000_s76835"/>
                </a:ext>
                <a:ext uri="{FF2B5EF4-FFF2-40B4-BE49-F238E27FC236}">
                  <a16:creationId xmlns:a16="http://schemas.microsoft.com/office/drawing/2014/main" id="{00000000-0008-0000-0000-000023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62</xdr:row>
          <xdr:rowOff>0</xdr:rowOff>
        </xdr:from>
        <xdr:to>
          <xdr:col>10</xdr:col>
          <xdr:colOff>0</xdr:colOff>
          <xdr:row>63</xdr:row>
          <xdr:rowOff>0</xdr:rowOff>
        </xdr:to>
        <xdr:sp macro="" textlink="">
          <xdr:nvSpPr>
            <xdr:cNvPr id="76836" name="Check Box 36" hidden="1">
              <a:extLst>
                <a:ext uri="{63B3BB69-23CF-44E3-9099-C40C66FF867C}">
                  <a14:compatExt spid="_x0000_s76836"/>
                </a:ext>
                <a:ext uri="{FF2B5EF4-FFF2-40B4-BE49-F238E27FC236}">
                  <a16:creationId xmlns:a16="http://schemas.microsoft.com/office/drawing/2014/main" id="{00000000-0008-0000-0000-000024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62</xdr:row>
          <xdr:rowOff>0</xdr:rowOff>
        </xdr:from>
        <xdr:to>
          <xdr:col>14</xdr:col>
          <xdr:colOff>0</xdr:colOff>
          <xdr:row>63</xdr:row>
          <xdr:rowOff>0</xdr:rowOff>
        </xdr:to>
        <xdr:sp macro="" textlink="">
          <xdr:nvSpPr>
            <xdr:cNvPr id="76837" name="Check Box 37" hidden="1">
              <a:extLst>
                <a:ext uri="{63B3BB69-23CF-44E3-9099-C40C66FF867C}">
                  <a14:compatExt spid="_x0000_s76837"/>
                </a:ext>
                <a:ext uri="{FF2B5EF4-FFF2-40B4-BE49-F238E27FC236}">
                  <a16:creationId xmlns:a16="http://schemas.microsoft.com/office/drawing/2014/main" id="{00000000-0008-0000-0000-000025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59</xdr:row>
          <xdr:rowOff>9525</xdr:rowOff>
        </xdr:from>
        <xdr:to>
          <xdr:col>5</xdr:col>
          <xdr:colOff>468923</xdr:colOff>
          <xdr:row>60</xdr:row>
          <xdr:rowOff>0</xdr:rowOff>
        </xdr:to>
        <xdr:sp macro="" textlink="">
          <xdr:nvSpPr>
            <xdr:cNvPr id="76838" name="Check Box 38" hidden="1">
              <a:extLst>
                <a:ext uri="{63B3BB69-23CF-44E3-9099-C40C66FF867C}">
                  <a14:compatExt spid="_x0000_s76838"/>
                </a:ext>
                <a:ext uri="{FF2B5EF4-FFF2-40B4-BE49-F238E27FC236}">
                  <a16:creationId xmlns:a16="http://schemas.microsoft.com/office/drawing/2014/main" id="{00000000-0008-0000-0000-000026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xdr:row>
          <xdr:rowOff>0</xdr:rowOff>
        </xdr:from>
        <xdr:to>
          <xdr:col>8</xdr:col>
          <xdr:colOff>0</xdr:colOff>
          <xdr:row>17</xdr:row>
          <xdr:rowOff>0</xdr:rowOff>
        </xdr:to>
        <xdr:sp macro="" textlink="">
          <xdr:nvSpPr>
            <xdr:cNvPr id="76844" name="Check Box 44" hidden="1">
              <a:extLst>
                <a:ext uri="{63B3BB69-23CF-44E3-9099-C40C66FF867C}">
                  <a14:compatExt spid="_x0000_s76844"/>
                </a:ext>
                <a:ext uri="{FF2B5EF4-FFF2-40B4-BE49-F238E27FC236}">
                  <a16:creationId xmlns:a16="http://schemas.microsoft.com/office/drawing/2014/main" id="{00000000-0008-0000-0000-00002C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16</xdr:row>
          <xdr:rowOff>9525</xdr:rowOff>
        </xdr:from>
        <xdr:to>
          <xdr:col>14</xdr:col>
          <xdr:colOff>9525</xdr:colOff>
          <xdr:row>17</xdr:row>
          <xdr:rowOff>0</xdr:rowOff>
        </xdr:to>
        <xdr:sp macro="" textlink="">
          <xdr:nvSpPr>
            <xdr:cNvPr id="76845" name="Check Box 45" hidden="1">
              <a:extLst>
                <a:ext uri="{63B3BB69-23CF-44E3-9099-C40C66FF867C}">
                  <a14:compatExt spid="_x0000_s76845"/>
                </a:ext>
                <a:ext uri="{FF2B5EF4-FFF2-40B4-BE49-F238E27FC236}">
                  <a16:creationId xmlns:a16="http://schemas.microsoft.com/office/drawing/2014/main" id="{00000000-0008-0000-0000-00002D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xdr:row>
          <xdr:rowOff>9525</xdr:rowOff>
        </xdr:from>
        <xdr:to>
          <xdr:col>14</xdr:col>
          <xdr:colOff>9525</xdr:colOff>
          <xdr:row>21</xdr:row>
          <xdr:rowOff>0</xdr:rowOff>
        </xdr:to>
        <xdr:sp macro="" textlink="">
          <xdr:nvSpPr>
            <xdr:cNvPr id="76846" name="Check Box 46" hidden="1">
              <a:extLst>
                <a:ext uri="{63B3BB69-23CF-44E3-9099-C40C66FF867C}">
                  <a14:compatExt spid="_x0000_s76846"/>
                </a:ext>
                <a:ext uri="{FF2B5EF4-FFF2-40B4-BE49-F238E27FC236}">
                  <a16:creationId xmlns:a16="http://schemas.microsoft.com/office/drawing/2014/main" id="{00000000-0008-0000-0000-00002E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xdr:row>
          <xdr:rowOff>9525</xdr:rowOff>
        </xdr:from>
        <xdr:to>
          <xdr:col>11</xdr:col>
          <xdr:colOff>0</xdr:colOff>
          <xdr:row>21</xdr:row>
          <xdr:rowOff>0</xdr:rowOff>
        </xdr:to>
        <xdr:sp macro="" textlink="">
          <xdr:nvSpPr>
            <xdr:cNvPr id="76848" name="Check Box 48" hidden="1">
              <a:extLst>
                <a:ext uri="{63B3BB69-23CF-44E3-9099-C40C66FF867C}">
                  <a14:compatExt spid="_x0000_s76848"/>
                </a:ext>
                <a:ext uri="{FF2B5EF4-FFF2-40B4-BE49-F238E27FC236}">
                  <a16:creationId xmlns:a16="http://schemas.microsoft.com/office/drawing/2014/main" id="{00000000-0008-0000-0000-000030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21</xdr:row>
          <xdr:rowOff>9525</xdr:rowOff>
        </xdr:from>
        <xdr:to>
          <xdr:col>11</xdr:col>
          <xdr:colOff>123825</xdr:colOff>
          <xdr:row>22</xdr:row>
          <xdr:rowOff>0</xdr:rowOff>
        </xdr:to>
        <xdr:sp macro="" textlink="">
          <xdr:nvSpPr>
            <xdr:cNvPr id="76850" name="Check Box 50" hidden="1">
              <a:extLst>
                <a:ext uri="{63B3BB69-23CF-44E3-9099-C40C66FF867C}">
                  <a14:compatExt spid="_x0000_s76850"/>
                </a:ext>
                <a:ext uri="{FF2B5EF4-FFF2-40B4-BE49-F238E27FC236}">
                  <a16:creationId xmlns:a16="http://schemas.microsoft.com/office/drawing/2014/main" id="{00000000-0008-0000-0000-000032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66</xdr:row>
          <xdr:rowOff>0</xdr:rowOff>
        </xdr:from>
        <xdr:to>
          <xdr:col>14</xdr:col>
          <xdr:colOff>0</xdr:colOff>
          <xdr:row>68</xdr:row>
          <xdr:rowOff>0</xdr:rowOff>
        </xdr:to>
        <xdr:sp macro="" textlink="">
          <xdr:nvSpPr>
            <xdr:cNvPr id="76851" name="Check Box 51" hidden="1">
              <a:extLst>
                <a:ext uri="{63B3BB69-23CF-44E3-9099-C40C66FF867C}">
                  <a14:compatExt spid="_x0000_s76851"/>
                </a:ext>
                <a:ext uri="{FF2B5EF4-FFF2-40B4-BE49-F238E27FC236}">
                  <a16:creationId xmlns:a16="http://schemas.microsoft.com/office/drawing/2014/main" id="{00000000-0008-0000-0000-000033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41</xdr:row>
          <xdr:rowOff>0</xdr:rowOff>
        </xdr:from>
        <xdr:to>
          <xdr:col>4</xdr:col>
          <xdr:colOff>0</xdr:colOff>
          <xdr:row>42</xdr:row>
          <xdr:rowOff>0</xdr:rowOff>
        </xdr:to>
        <xdr:sp macro="" textlink="">
          <xdr:nvSpPr>
            <xdr:cNvPr id="76852" name="Check Box 52" hidden="1">
              <a:extLst>
                <a:ext uri="{63B3BB69-23CF-44E3-9099-C40C66FF867C}">
                  <a14:compatExt spid="_x0000_s76852"/>
                </a:ext>
                <a:ext uri="{FF2B5EF4-FFF2-40B4-BE49-F238E27FC236}">
                  <a16:creationId xmlns:a16="http://schemas.microsoft.com/office/drawing/2014/main" id="{00000000-0008-0000-0000-000034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0</xdr:rowOff>
        </xdr:from>
        <xdr:to>
          <xdr:col>8</xdr:col>
          <xdr:colOff>142875</xdr:colOff>
          <xdr:row>42</xdr:row>
          <xdr:rowOff>0</xdr:rowOff>
        </xdr:to>
        <xdr:sp macro="" textlink="">
          <xdr:nvSpPr>
            <xdr:cNvPr id="76853" name="Check Box 53" hidden="1">
              <a:extLst>
                <a:ext uri="{63B3BB69-23CF-44E3-9099-C40C66FF867C}">
                  <a14:compatExt spid="_x0000_s76853"/>
                </a:ext>
                <a:ext uri="{FF2B5EF4-FFF2-40B4-BE49-F238E27FC236}">
                  <a16:creationId xmlns:a16="http://schemas.microsoft.com/office/drawing/2014/main" id="{00000000-0008-0000-0000-000035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41</xdr:row>
          <xdr:rowOff>0</xdr:rowOff>
        </xdr:from>
        <xdr:to>
          <xdr:col>12</xdr:col>
          <xdr:colOff>0</xdr:colOff>
          <xdr:row>42</xdr:row>
          <xdr:rowOff>0</xdr:rowOff>
        </xdr:to>
        <xdr:sp macro="" textlink="">
          <xdr:nvSpPr>
            <xdr:cNvPr id="76854" name="Check Box 54" hidden="1">
              <a:extLst>
                <a:ext uri="{63B3BB69-23CF-44E3-9099-C40C66FF867C}">
                  <a14:compatExt spid="_x0000_s76854"/>
                </a:ext>
                <a:ext uri="{FF2B5EF4-FFF2-40B4-BE49-F238E27FC236}">
                  <a16:creationId xmlns:a16="http://schemas.microsoft.com/office/drawing/2014/main" id="{00000000-0008-0000-0000-000036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41</xdr:row>
          <xdr:rowOff>0</xdr:rowOff>
        </xdr:from>
        <xdr:to>
          <xdr:col>6</xdr:col>
          <xdr:colOff>133350</xdr:colOff>
          <xdr:row>42</xdr:row>
          <xdr:rowOff>0</xdr:rowOff>
        </xdr:to>
        <xdr:sp macro="" textlink="">
          <xdr:nvSpPr>
            <xdr:cNvPr id="76855" name="Check Box 55" hidden="1">
              <a:extLst>
                <a:ext uri="{63B3BB69-23CF-44E3-9099-C40C66FF867C}">
                  <a14:compatExt spid="_x0000_s76855"/>
                </a:ext>
                <a:ext uri="{FF2B5EF4-FFF2-40B4-BE49-F238E27FC236}">
                  <a16:creationId xmlns:a16="http://schemas.microsoft.com/office/drawing/2014/main" id="{00000000-0008-0000-0000-000037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41</xdr:row>
          <xdr:rowOff>0</xdr:rowOff>
        </xdr:from>
        <xdr:to>
          <xdr:col>10</xdr:col>
          <xdr:colOff>133350</xdr:colOff>
          <xdr:row>42</xdr:row>
          <xdr:rowOff>0</xdr:rowOff>
        </xdr:to>
        <xdr:sp macro="" textlink="">
          <xdr:nvSpPr>
            <xdr:cNvPr id="76856" name="Check Box 56" hidden="1">
              <a:extLst>
                <a:ext uri="{63B3BB69-23CF-44E3-9099-C40C66FF867C}">
                  <a14:compatExt spid="_x0000_s76856"/>
                </a:ext>
                <a:ext uri="{FF2B5EF4-FFF2-40B4-BE49-F238E27FC236}">
                  <a16:creationId xmlns:a16="http://schemas.microsoft.com/office/drawing/2014/main" id="{00000000-0008-0000-0000-000038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65</xdr:row>
          <xdr:rowOff>0</xdr:rowOff>
        </xdr:from>
        <xdr:to>
          <xdr:col>8</xdr:col>
          <xdr:colOff>0</xdr:colOff>
          <xdr:row>66</xdr:row>
          <xdr:rowOff>0</xdr:rowOff>
        </xdr:to>
        <xdr:sp macro="" textlink="">
          <xdr:nvSpPr>
            <xdr:cNvPr id="76857" name="Check Box 57" hidden="1">
              <a:extLst>
                <a:ext uri="{63B3BB69-23CF-44E3-9099-C40C66FF867C}">
                  <a14:compatExt spid="_x0000_s76857"/>
                </a:ext>
                <a:ext uri="{FF2B5EF4-FFF2-40B4-BE49-F238E27FC236}">
                  <a16:creationId xmlns:a16="http://schemas.microsoft.com/office/drawing/2014/main" id="{00000000-0008-0000-0000-000039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65</xdr:row>
          <xdr:rowOff>0</xdr:rowOff>
        </xdr:from>
        <xdr:to>
          <xdr:col>10</xdr:col>
          <xdr:colOff>0</xdr:colOff>
          <xdr:row>66</xdr:row>
          <xdr:rowOff>0</xdr:rowOff>
        </xdr:to>
        <xdr:sp macro="" textlink="">
          <xdr:nvSpPr>
            <xdr:cNvPr id="76858" name="Check Box 58" hidden="1">
              <a:extLst>
                <a:ext uri="{63B3BB69-23CF-44E3-9099-C40C66FF867C}">
                  <a14:compatExt spid="_x0000_s76858"/>
                </a:ext>
                <a:ext uri="{FF2B5EF4-FFF2-40B4-BE49-F238E27FC236}">
                  <a16:creationId xmlns:a16="http://schemas.microsoft.com/office/drawing/2014/main" id="{00000000-0008-0000-0000-00003A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65</xdr:row>
          <xdr:rowOff>0</xdr:rowOff>
        </xdr:from>
        <xdr:to>
          <xdr:col>12</xdr:col>
          <xdr:colOff>0</xdr:colOff>
          <xdr:row>66</xdr:row>
          <xdr:rowOff>0</xdr:rowOff>
        </xdr:to>
        <xdr:sp macro="" textlink="">
          <xdr:nvSpPr>
            <xdr:cNvPr id="76859" name="Check Box 59" hidden="1">
              <a:extLst>
                <a:ext uri="{63B3BB69-23CF-44E3-9099-C40C66FF867C}">
                  <a14:compatExt spid="_x0000_s76859"/>
                </a:ext>
                <a:ext uri="{FF2B5EF4-FFF2-40B4-BE49-F238E27FC236}">
                  <a16:creationId xmlns:a16="http://schemas.microsoft.com/office/drawing/2014/main" id="{00000000-0008-0000-0000-00003B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71</xdr:row>
          <xdr:rowOff>0</xdr:rowOff>
        </xdr:from>
        <xdr:to>
          <xdr:col>4</xdr:col>
          <xdr:colOff>0</xdr:colOff>
          <xdr:row>72</xdr:row>
          <xdr:rowOff>0</xdr:rowOff>
        </xdr:to>
        <xdr:sp macro="" textlink="">
          <xdr:nvSpPr>
            <xdr:cNvPr id="76860" name="Check Box 60" hidden="1">
              <a:extLst>
                <a:ext uri="{63B3BB69-23CF-44E3-9099-C40C66FF867C}">
                  <a14:compatExt spid="_x0000_s76860"/>
                </a:ext>
                <a:ext uri="{FF2B5EF4-FFF2-40B4-BE49-F238E27FC236}">
                  <a16:creationId xmlns:a16="http://schemas.microsoft.com/office/drawing/2014/main" id="{00000000-0008-0000-0000-00003C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0</xdr:rowOff>
        </xdr:from>
        <xdr:to>
          <xdr:col>5</xdr:col>
          <xdr:colOff>468923</xdr:colOff>
          <xdr:row>72</xdr:row>
          <xdr:rowOff>0</xdr:rowOff>
        </xdr:to>
        <xdr:sp macro="" textlink="">
          <xdr:nvSpPr>
            <xdr:cNvPr id="76861" name="Check Box 61" hidden="1">
              <a:extLst>
                <a:ext uri="{63B3BB69-23CF-44E3-9099-C40C66FF867C}">
                  <a14:compatExt spid="_x0000_s76861"/>
                </a:ext>
                <a:ext uri="{FF2B5EF4-FFF2-40B4-BE49-F238E27FC236}">
                  <a16:creationId xmlns:a16="http://schemas.microsoft.com/office/drawing/2014/main" id="{00000000-0008-0000-0000-00003D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71</xdr:row>
          <xdr:rowOff>0</xdr:rowOff>
        </xdr:from>
        <xdr:to>
          <xdr:col>8</xdr:col>
          <xdr:colOff>0</xdr:colOff>
          <xdr:row>72</xdr:row>
          <xdr:rowOff>0</xdr:rowOff>
        </xdr:to>
        <xdr:sp macro="" textlink="">
          <xdr:nvSpPr>
            <xdr:cNvPr id="76862" name="Check Box 62" hidden="1">
              <a:extLst>
                <a:ext uri="{63B3BB69-23CF-44E3-9099-C40C66FF867C}">
                  <a14:compatExt spid="_x0000_s76862"/>
                </a:ext>
                <a:ext uri="{FF2B5EF4-FFF2-40B4-BE49-F238E27FC236}">
                  <a16:creationId xmlns:a16="http://schemas.microsoft.com/office/drawing/2014/main" id="{00000000-0008-0000-0000-00003E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71</xdr:row>
          <xdr:rowOff>0</xdr:rowOff>
        </xdr:from>
        <xdr:to>
          <xdr:col>10</xdr:col>
          <xdr:colOff>0</xdr:colOff>
          <xdr:row>72</xdr:row>
          <xdr:rowOff>0</xdr:rowOff>
        </xdr:to>
        <xdr:sp macro="" textlink="">
          <xdr:nvSpPr>
            <xdr:cNvPr id="76863" name="Check Box 63" hidden="1">
              <a:extLst>
                <a:ext uri="{63B3BB69-23CF-44E3-9099-C40C66FF867C}">
                  <a14:compatExt spid="_x0000_s76863"/>
                </a:ext>
                <a:ext uri="{FF2B5EF4-FFF2-40B4-BE49-F238E27FC236}">
                  <a16:creationId xmlns:a16="http://schemas.microsoft.com/office/drawing/2014/main" id="{00000000-0008-0000-0000-00003F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71</xdr:row>
          <xdr:rowOff>0</xdr:rowOff>
        </xdr:from>
        <xdr:to>
          <xdr:col>12</xdr:col>
          <xdr:colOff>0</xdr:colOff>
          <xdr:row>72</xdr:row>
          <xdr:rowOff>0</xdr:rowOff>
        </xdr:to>
        <xdr:sp macro="" textlink="">
          <xdr:nvSpPr>
            <xdr:cNvPr id="76864" name="Check Box 64" hidden="1">
              <a:extLst>
                <a:ext uri="{63B3BB69-23CF-44E3-9099-C40C66FF867C}">
                  <a14:compatExt spid="_x0000_s76864"/>
                </a:ext>
                <a:ext uri="{FF2B5EF4-FFF2-40B4-BE49-F238E27FC236}">
                  <a16:creationId xmlns:a16="http://schemas.microsoft.com/office/drawing/2014/main" id="{00000000-0008-0000-0000-000040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74</xdr:row>
          <xdr:rowOff>0</xdr:rowOff>
        </xdr:from>
        <xdr:to>
          <xdr:col>14</xdr:col>
          <xdr:colOff>0</xdr:colOff>
          <xdr:row>76</xdr:row>
          <xdr:rowOff>0</xdr:rowOff>
        </xdr:to>
        <xdr:sp macro="" textlink="">
          <xdr:nvSpPr>
            <xdr:cNvPr id="76865" name="Check Box 65" hidden="1">
              <a:extLst>
                <a:ext uri="{63B3BB69-23CF-44E3-9099-C40C66FF867C}">
                  <a14:compatExt spid="_x0000_s76865"/>
                </a:ext>
                <a:ext uri="{FF2B5EF4-FFF2-40B4-BE49-F238E27FC236}">
                  <a16:creationId xmlns:a16="http://schemas.microsoft.com/office/drawing/2014/main" id="{00000000-0008-0000-0000-000041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85</xdr:row>
          <xdr:rowOff>9525</xdr:rowOff>
        </xdr:from>
        <xdr:to>
          <xdr:col>9</xdr:col>
          <xdr:colOff>0</xdr:colOff>
          <xdr:row>86</xdr:row>
          <xdr:rowOff>0</xdr:rowOff>
        </xdr:to>
        <xdr:sp macro="" textlink="">
          <xdr:nvSpPr>
            <xdr:cNvPr id="76868" name="Check Box 68" hidden="1">
              <a:extLst>
                <a:ext uri="{63B3BB69-23CF-44E3-9099-C40C66FF867C}">
                  <a14:compatExt spid="_x0000_s76868"/>
                </a:ext>
                <a:ext uri="{FF2B5EF4-FFF2-40B4-BE49-F238E27FC236}">
                  <a16:creationId xmlns:a16="http://schemas.microsoft.com/office/drawing/2014/main" id="{00000000-0008-0000-0000-000044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85</xdr:row>
          <xdr:rowOff>9525</xdr:rowOff>
        </xdr:from>
        <xdr:to>
          <xdr:col>5</xdr:col>
          <xdr:colOff>0</xdr:colOff>
          <xdr:row>86</xdr:row>
          <xdr:rowOff>0</xdr:rowOff>
        </xdr:to>
        <xdr:sp macro="" textlink="">
          <xdr:nvSpPr>
            <xdr:cNvPr id="76870" name="Check Box 70" hidden="1">
              <a:extLst>
                <a:ext uri="{63B3BB69-23CF-44E3-9099-C40C66FF867C}">
                  <a14:compatExt spid="_x0000_s76870"/>
                </a:ext>
                <a:ext uri="{FF2B5EF4-FFF2-40B4-BE49-F238E27FC236}">
                  <a16:creationId xmlns:a16="http://schemas.microsoft.com/office/drawing/2014/main" id="{00000000-0008-0000-0000-000046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85</xdr:row>
          <xdr:rowOff>9525</xdr:rowOff>
        </xdr:from>
        <xdr:to>
          <xdr:col>12</xdr:col>
          <xdr:colOff>0</xdr:colOff>
          <xdr:row>86</xdr:row>
          <xdr:rowOff>0</xdr:rowOff>
        </xdr:to>
        <xdr:sp macro="" textlink="">
          <xdr:nvSpPr>
            <xdr:cNvPr id="76871" name="Check Box 71" hidden="1">
              <a:extLst>
                <a:ext uri="{63B3BB69-23CF-44E3-9099-C40C66FF867C}">
                  <a14:compatExt spid="_x0000_s76871"/>
                </a:ext>
                <a:ext uri="{FF2B5EF4-FFF2-40B4-BE49-F238E27FC236}">
                  <a16:creationId xmlns:a16="http://schemas.microsoft.com/office/drawing/2014/main" id="{00000000-0008-0000-0000-000047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80</xdr:row>
          <xdr:rowOff>0</xdr:rowOff>
        </xdr:from>
        <xdr:to>
          <xdr:col>5</xdr:col>
          <xdr:colOff>0</xdr:colOff>
          <xdr:row>81</xdr:row>
          <xdr:rowOff>0</xdr:rowOff>
        </xdr:to>
        <xdr:sp macro="" textlink="">
          <xdr:nvSpPr>
            <xdr:cNvPr id="76872" name="Check Box 72" hidden="1">
              <a:extLst>
                <a:ext uri="{63B3BB69-23CF-44E3-9099-C40C66FF867C}">
                  <a14:compatExt spid="_x0000_s76872"/>
                </a:ext>
                <a:ext uri="{FF2B5EF4-FFF2-40B4-BE49-F238E27FC236}">
                  <a16:creationId xmlns:a16="http://schemas.microsoft.com/office/drawing/2014/main" id="{00000000-0008-0000-0000-000048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80</xdr:row>
          <xdr:rowOff>0</xdr:rowOff>
        </xdr:from>
        <xdr:to>
          <xdr:col>7</xdr:col>
          <xdr:colOff>466725</xdr:colOff>
          <xdr:row>81</xdr:row>
          <xdr:rowOff>0</xdr:rowOff>
        </xdr:to>
        <xdr:sp macro="" textlink="">
          <xdr:nvSpPr>
            <xdr:cNvPr id="76873" name="Check Box 73" hidden="1">
              <a:extLst>
                <a:ext uri="{63B3BB69-23CF-44E3-9099-C40C66FF867C}">
                  <a14:compatExt spid="_x0000_s76873"/>
                </a:ext>
                <a:ext uri="{FF2B5EF4-FFF2-40B4-BE49-F238E27FC236}">
                  <a16:creationId xmlns:a16="http://schemas.microsoft.com/office/drawing/2014/main" id="{00000000-0008-0000-0000-000049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80</xdr:row>
          <xdr:rowOff>0</xdr:rowOff>
        </xdr:from>
        <xdr:to>
          <xdr:col>11</xdr:col>
          <xdr:colOff>0</xdr:colOff>
          <xdr:row>81</xdr:row>
          <xdr:rowOff>0</xdr:rowOff>
        </xdr:to>
        <xdr:sp macro="" textlink="">
          <xdr:nvSpPr>
            <xdr:cNvPr id="76874" name="Check Box 74" hidden="1">
              <a:extLst>
                <a:ext uri="{63B3BB69-23CF-44E3-9099-C40C66FF867C}">
                  <a14:compatExt spid="_x0000_s76874"/>
                </a:ext>
                <a:ext uri="{FF2B5EF4-FFF2-40B4-BE49-F238E27FC236}">
                  <a16:creationId xmlns:a16="http://schemas.microsoft.com/office/drawing/2014/main" id="{00000000-0008-0000-0000-00004A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80</xdr:row>
          <xdr:rowOff>0</xdr:rowOff>
        </xdr:from>
        <xdr:to>
          <xdr:col>14</xdr:col>
          <xdr:colOff>0</xdr:colOff>
          <xdr:row>81</xdr:row>
          <xdr:rowOff>0</xdr:rowOff>
        </xdr:to>
        <xdr:sp macro="" textlink="">
          <xdr:nvSpPr>
            <xdr:cNvPr id="76875" name="Check Box 75" hidden="1">
              <a:extLst>
                <a:ext uri="{63B3BB69-23CF-44E3-9099-C40C66FF867C}">
                  <a14:compatExt spid="_x0000_s76875"/>
                </a:ext>
                <a:ext uri="{FF2B5EF4-FFF2-40B4-BE49-F238E27FC236}">
                  <a16:creationId xmlns:a16="http://schemas.microsoft.com/office/drawing/2014/main" id="{00000000-0008-0000-0000-00004B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57</xdr:row>
          <xdr:rowOff>9525</xdr:rowOff>
        </xdr:from>
        <xdr:to>
          <xdr:col>9</xdr:col>
          <xdr:colOff>466725</xdr:colOff>
          <xdr:row>58</xdr:row>
          <xdr:rowOff>9525</xdr:rowOff>
        </xdr:to>
        <xdr:sp macro="" textlink="">
          <xdr:nvSpPr>
            <xdr:cNvPr id="76876" name="Check Box 76" hidden="1">
              <a:extLst>
                <a:ext uri="{63B3BB69-23CF-44E3-9099-C40C66FF867C}">
                  <a14:compatExt spid="_x0000_s76876"/>
                </a:ext>
                <a:ext uri="{FF2B5EF4-FFF2-40B4-BE49-F238E27FC236}">
                  <a16:creationId xmlns:a16="http://schemas.microsoft.com/office/drawing/2014/main" id="{00000000-0008-0000-0000-00004C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59</xdr:row>
          <xdr:rowOff>9525</xdr:rowOff>
        </xdr:from>
        <xdr:to>
          <xdr:col>9</xdr:col>
          <xdr:colOff>466725</xdr:colOff>
          <xdr:row>60</xdr:row>
          <xdr:rowOff>0</xdr:rowOff>
        </xdr:to>
        <xdr:sp macro="" textlink="">
          <xdr:nvSpPr>
            <xdr:cNvPr id="76877" name="Check Box 77" hidden="1">
              <a:extLst>
                <a:ext uri="{63B3BB69-23CF-44E3-9099-C40C66FF867C}">
                  <a14:compatExt spid="_x0000_s76877"/>
                </a:ext>
                <a:ext uri="{FF2B5EF4-FFF2-40B4-BE49-F238E27FC236}">
                  <a16:creationId xmlns:a16="http://schemas.microsoft.com/office/drawing/2014/main" id="{00000000-0008-0000-0000-00004D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59</xdr:row>
          <xdr:rowOff>9525</xdr:rowOff>
        </xdr:from>
        <xdr:to>
          <xdr:col>14</xdr:col>
          <xdr:colOff>0</xdr:colOff>
          <xdr:row>60</xdr:row>
          <xdr:rowOff>0</xdr:rowOff>
        </xdr:to>
        <xdr:sp macro="" textlink="">
          <xdr:nvSpPr>
            <xdr:cNvPr id="76878" name="Check Box 78" hidden="1">
              <a:extLst>
                <a:ext uri="{63B3BB69-23CF-44E3-9099-C40C66FF867C}">
                  <a14:compatExt spid="_x0000_s76878"/>
                </a:ext>
                <a:ext uri="{FF2B5EF4-FFF2-40B4-BE49-F238E27FC236}">
                  <a16:creationId xmlns:a16="http://schemas.microsoft.com/office/drawing/2014/main" id="{00000000-0008-0000-0000-00004E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55</xdr:row>
          <xdr:rowOff>0</xdr:rowOff>
        </xdr:from>
        <xdr:to>
          <xdr:col>5</xdr:col>
          <xdr:colOff>468923</xdr:colOff>
          <xdr:row>56</xdr:row>
          <xdr:rowOff>0</xdr:rowOff>
        </xdr:to>
        <xdr:sp macro="" textlink="">
          <xdr:nvSpPr>
            <xdr:cNvPr id="76894" name="Check Box 94" hidden="1">
              <a:extLst>
                <a:ext uri="{63B3BB69-23CF-44E3-9099-C40C66FF867C}">
                  <a14:compatExt spid="_x0000_s76894"/>
                </a:ext>
                <a:ext uri="{FF2B5EF4-FFF2-40B4-BE49-F238E27FC236}">
                  <a16:creationId xmlns:a16="http://schemas.microsoft.com/office/drawing/2014/main" id="{00000000-0008-0000-0000-00005E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55</xdr:row>
          <xdr:rowOff>0</xdr:rowOff>
        </xdr:from>
        <xdr:to>
          <xdr:col>7</xdr:col>
          <xdr:colOff>466725</xdr:colOff>
          <xdr:row>56</xdr:row>
          <xdr:rowOff>0</xdr:rowOff>
        </xdr:to>
        <xdr:sp macro="" textlink="">
          <xdr:nvSpPr>
            <xdr:cNvPr id="76895" name="Check Box 95" hidden="1">
              <a:extLst>
                <a:ext uri="{63B3BB69-23CF-44E3-9099-C40C66FF867C}">
                  <a14:compatExt spid="_x0000_s76895"/>
                </a:ext>
                <a:ext uri="{FF2B5EF4-FFF2-40B4-BE49-F238E27FC236}">
                  <a16:creationId xmlns:a16="http://schemas.microsoft.com/office/drawing/2014/main" id="{00000000-0008-0000-0000-00005F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55</xdr:row>
          <xdr:rowOff>0</xdr:rowOff>
        </xdr:from>
        <xdr:to>
          <xdr:col>11</xdr:col>
          <xdr:colOff>0</xdr:colOff>
          <xdr:row>56</xdr:row>
          <xdr:rowOff>0</xdr:rowOff>
        </xdr:to>
        <xdr:sp macro="" textlink="">
          <xdr:nvSpPr>
            <xdr:cNvPr id="76896" name="Check Box 96" hidden="1">
              <a:extLst>
                <a:ext uri="{63B3BB69-23CF-44E3-9099-C40C66FF867C}">
                  <a14:compatExt spid="_x0000_s76896"/>
                </a:ext>
                <a:ext uri="{FF2B5EF4-FFF2-40B4-BE49-F238E27FC236}">
                  <a16:creationId xmlns:a16="http://schemas.microsoft.com/office/drawing/2014/main" id="{00000000-0008-0000-0000-000060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89</xdr:row>
          <xdr:rowOff>9525</xdr:rowOff>
        </xdr:from>
        <xdr:to>
          <xdr:col>4</xdr:col>
          <xdr:colOff>133350</xdr:colOff>
          <xdr:row>90</xdr:row>
          <xdr:rowOff>0</xdr:rowOff>
        </xdr:to>
        <xdr:sp macro="" textlink="">
          <xdr:nvSpPr>
            <xdr:cNvPr id="76897" name="Check Box 97" hidden="1">
              <a:extLst>
                <a:ext uri="{63B3BB69-23CF-44E3-9099-C40C66FF867C}">
                  <a14:compatExt spid="_x0000_s76897"/>
                </a:ext>
                <a:ext uri="{FF2B5EF4-FFF2-40B4-BE49-F238E27FC236}">
                  <a16:creationId xmlns:a16="http://schemas.microsoft.com/office/drawing/2014/main" id="{00000000-0008-0000-0000-000061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89</xdr:row>
          <xdr:rowOff>9525</xdr:rowOff>
        </xdr:from>
        <xdr:to>
          <xdr:col>10</xdr:col>
          <xdr:colOff>133350</xdr:colOff>
          <xdr:row>90</xdr:row>
          <xdr:rowOff>0</xdr:rowOff>
        </xdr:to>
        <xdr:sp macro="" textlink="">
          <xdr:nvSpPr>
            <xdr:cNvPr id="76898" name="Check Box 98" hidden="1">
              <a:extLst>
                <a:ext uri="{63B3BB69-23CF-44E3-9099-C40C66FF867C}">
                  <a14:compatExt spid="_x0000_s76898"/>
                </a:ext>
                <a:ext uri="{FF2B5EF4-FFF2-40B4-BE49-F238E27FC236}">
                  <a16:creationId xmlns:a16="http://schemas.microsoft.com/office/drawing/2014/main" id="{00000000-0008-0000-0000-000062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72</xdr:row>
          <xdr:rowOff>9525</xdr:rowOff>
        </xdr:from>
        <xdr:to>
          <xdr:col>8</xdr:col>
          <xdr:colOff>0</xdr:colOff>
          <xdr:row>74</xdr:row>
          <xdr:rowOff>0</xdr:rowOff>
        </xdr:to>
        <xdr:sp macro="" textlink="">
          <xdr:nvSpPr>
            <xdr:cNvPr id="76903" name="Check Box 103" hidden="1">
              <a:extLst>
                <a:ext uri="{63B3BB69-23CF-44E3-9099-C40C66FF867C}">
                  <a14:compatExt spid="_x0000_s76903"/>
                </a:ext>
                <a:ext uri="{FF2B5EF4-FFF2-40B4-BE49-F238E27FC236}">
                  <a16:creationId xmlns:a16="http://schemas.microsoft.com/office/drawing/2014/main" id="{00000000-0008-0000-0000-000067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72</xdr:row>
          <xdr:rowOff>9525</xdr:rowOff>
        </xdr:from>
        <xdr:to>
          <xdr:col>11</xdr:col>
          <xdr:colOff>0</xdr:colOff>
          <xdr:row>74</xdr:row>
          <xdr:rowOff>0</xdr:rowOff>
        </xdr:to>
        <xdr:sp macro="" textlink="">
          <xdr:nvSpPr>
            <xdr:cNvPr id="76904" name="Check Box 104" hidden="1">
              <a:extLst>
                <a:ext uri="{63B3BB69-23CF-44E3-9099-C40C66FF867C}">
                  <a14:compatExt spid="_x0000_s76904"/>
                </a:ext>
                <a:ext uri="{FF2B5EF4-FFF2-40B4-BE49-F238E27FC236}">
                  <a16:creationId xmlns:a16="http://schemas.microsoft.com/office/drawing/2014/main" id="{00000000-0008-0000-0000-000068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72</xdr:row>
          <xdr:rowOff>9525</xdr:rowOff>
        </xdr:from>
        <xdr:to>
          <xdr:col>14</xdr:col>
          <xdr:colOff>0</xdr:colOff>
          <xdr:row>74</xdr:row>
          <xdr:rowOff>0</xdr:rowOff>
        </xdr:to>
        <xdr:sp macro="" textlink="">
          <xdr:nvSpPr>
            <xdr:cNvPr id="76905" name="Check Box 105" hidden="1">
              <a:extLst>
                <a:ext uri="{63B3BB69-23CF-44E3-9099-C40C66FF867C}">
                  <a14:compatExt spid="_x0000_s76905"/>
                </a:ext>
                <a:ext uri="{FF2B5EF4-FFF2-40B4-BE49-F238E27FC236}">
                  <a16:creationId xmlns:a16="http://schemas.microsoft.com/office/drawing/2014/main" id="{00000000-0008-0000-0000-000069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74</xdr:row>
          <xdr:rowOff>9525</xdr:rowOff>
        </xdr:from>
        <xdr:to>
          <xdr:col>5</xdr:col>
          <xdr:colOff>0</xdr:colOff>
          <xdr:row>76</xdr:row>
          <xdr:rowOff>0</xdr:rowOff>
        </xdr:to>
        <xdr:sp macro="" textlink="">
          <xdr:nvSpPr>
            <xdr:cNvPr id="76906" name="Check Box 106" hidden="1">
              <a:extLst>
                <a:ext uri="{63B3BB69-23CF-44E3-9099-C40C66FF867C}">
                  <a14:compatExt spid="_x0000_s76906"/>
                </a:ext>
                <a:ext uri="{FF2B5EF4-FFF2-40B4-BE49-F238E27FC236}">
                  <a16:creationId xmlns:a16="http://schemas.microsoft.com/office/drawing/2014/main" id="{00000000-0008-0000-0000-00006A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74</xdr:row>
          <xdr:rowOff>9525</xdr:rowOff>
        </xdr:from>
        <xdr:to>
          <xdr:col>8</xdr:col>
          <xdr:colOff>0</xdr:colOff>
          <xdr:row>76</xdr:row>
          <xdr:rowOff>0</xdr:rowOff>
        </xdr:to>
        <xdr:sp macro="" textlink="">
          <xdr:nvSpPr>
            <xdr:cNvPr id="76907" name="Check Box 107" hidden="1">
              <a:extLst>
                <a:ext uri="{63B3BB69-23CF-44E3-9099-C40C66FF867C}">
                  <a14:compatExt spid="_x0000_s76907"/>
                </a:ext>
                <a:ext uri="{FF2B5EF4-FFF2-40B4-BE49-F238E27FC236}">
                  <a16:creationId xmlns:a16="http://schemas.microsoft.com/office/drawing/2014/main" id="{00000000-0008-0000-0000-00006B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74</xdr:row>
          <xdr:rowOff>9525</xdr:rowOff>
        </xdr:from>
        <xdr:to>
          <xdr:col>11</xdr:col>
          <xdr:colOff>0</xdr:colOff>
          <xdr:row>76</xdr:row>
          <xdr:rowOff>0</xdr:rowOff>
        </xdr:to>
        <xdr:sp macro="" textlink="">
          <xdr:nvSpPr>
            <xdr:cNvPr id="76908" name="Check Box 108" hidden="1">
              <a:extLst>
                <a:ext uri="{63B3BB69-23CF-44E3-9099-C40C66FF867C}">
                  <a14:compatExt spid="_x0000_s76908"/>
                </a:ext>
                <a:ext uri="{FF2B5EF4-FFF2-40B4-BE49-F238E27FC236}">
                  <a16:creationId xmlns:a16="http://schemas.microsoft.com/office/drawing/2014/main" id="{00000000-0008-0000-0000-00006C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B7D43-DE0A-4761-8405-96BDCB5520F4}">
  <dimension ref="A1:AJ131"/>
  <sheetViews>
    <sheetView tabSelected="1" view="pageBreakPreview" zoomScale="130" zoomScaleNormal="130" zoomScaleSheetLayoutView="130" workbookViewId="0">
      <pane ySplit="2" topLeftCell="A83" activePane="bottomLeft" state="frozen"/>
      <selection pane="bottomLeft" activeCell="G37" sqref="G37:J37"/>
    </sheetView>
  </sheetViews>
  <sheetFormatPr defaultRowHeight="18.75" x14ac:dyDescent="0.4"/>
  <cols>
    <col min="1" max="14" width="6.125" style="82" customWidth="1"/>
    <col min="15" max="15" width="30.625" style="86" customWidth="1"/>
    <col min="16" max="22" width="9" style="115" hidden="1" customWidth="1"/>
    <col min="23" max="23" width="9" style="90" hidden="1" customWidth="1"/>
    <col min="24" max="24" width="0" style="82" hidden="1" customWidth="1"/>
    <col min="25" max="16384" width="9" style="82"/>
  </cols>
  <sheetData>
    <row r="1" spans="1:36" ht="15" customHeight="1" x14ac:dyDescent="0.4">
      <c r="A1" s="234" t="str">
        <f>IF(COUNTIFS(V8:V112,"NG")=0,"","～未入力の箇所がございます。～")</f>
        <v>～未入力の箇所がございます。～</v>
      </c>
      <c r="B1" s="234"/>
      <c r="C1" s="234"/>
      <c r="D1" s="234"/>
      <c r="E1" s="234"/>
      <c r="F1" s="234"/>
      <c r="G1" s="234"/>
      <c r="H1" s="234"/>
      <c r="I1" s="234"/>
      <c r="J1" s="234"/>
      <c r="K1" s="234"/>
      <c r="L1" s="234"/>
      <c r="M1" s="234"/>
      <c r="N1" s="234"/>
      <c r="O1" s="141"/>
      <c r="P1" s="142"/>
      <c r="Q1" s="142"/>
      <c r="R1" s="142"/>
      <c r="S1" s="142"/>
      <c r="T1" s="142"/>
      <c r="U1" s="142"/>
      <c r="V1" s="142"/>
      <c r="W1" s="143"/>
      <c r="X1" s="144"/>
      <c r="Y1" s="144"/>
      <c r="Z1" s="144"/>
      <c r="AA1" s="144"/>
      <c r="AB1" s="144"/>
      <c r="AC1" s="144"/>
      <c r="AD1" s="144"/>
      <c r="AE1" s="144"/>
      <c r="AF1" s="144"/>
      <c r="AG1" s="144"/>
      <c r="AH1" s="144"/>
      <c r="AI1" s="144"/>
      <c r="AJ1" s="144"/>
    </row>
    <row r="2" spans="1:36" ht="15" customHeight="1" x14ac:dyDescent="0.4">
      <c r="A2" s="265" t="str">
        <f>IF(OR(U22="NG",U37="NG",U40="NG",U43="NG",U52="NG",U54="NG",U58="NG",U60="NG",U61="NG",U63="NG",U67="NG",U69="NG",U73="NG",U74="NG",U78="NG",U79="NG",U81="NG",U86="NG",U87="NG",U88="NG"),"～現在の醸造行為の内容では証明書を発行することができません～","")</f>
        <v/>
      </c>
      <c r="B2" s="265"/>
      <c r="C2" s="265"/>
      <c r="D2" s="265"/>
      <c r="E2" s="265"/>
      <c r="F2" s="265"/>
      <c r="G2" s="265"/>
      <c r="H2" s="265"/>
      <c r="I2" s="265"/>
      <c r="J2" s="265"/>
      <c r="K2" s="265"/>
      <c r="L2" s="265"/>
      <c r="M2" s="265"/>
      <c r="N2" s="265"/>
      <c r="O2" s="141"/>
      <c r="P2" s="142"/>
      <c r="Q2" s="142"/>
      <c r="R2" s="142"/>
      <c r="S2" s="142"/>
      <c r="T2" s="142"/>
      <c r="U2" s="142"/>
      <c r="V2" s="142"/>
      <c r="W2" s="143"/>
      <c r="X2" s="144"/>
      <c r="Y2" s="144"/>
      <c r="Z2" s="144"/>
      <c r="AA2" s="144"/>
      <c r="AB2" s="144"/>
      <c r="AC2" s="144"/>
      <c r="AD2" s="144"/>
      <c r="AE2" s="144"/>
      <c r="AF2" s="144"/>
      <c r="AG2" s="144"/>
      <c r="AH2" s="144"/>
      <c r="AI2" s="144"/>
      <c r="AJ2" s="144"/>
    </row>
    <row r="3" spans="1:36" ht="18.75" customHeight="1" x14ac:dyDescent="0.4">
      <c r="A3" s="210" t="s">
        <v>5</v>
      </c>
      <c r="B3" s="210"/>
      <c r="C3" s="210"/>
      <c r="D3" s="210"/>
      <c r="E3" s="210"/>
      <c r="F3" s="210"/>
      <c r="G3" s="210"/>
      <c r="H3" s="220"/>
      <c r="I3" s="220"/>
      <c r="J3" s="220"/>
      <c r="K3" s="220"/>
      <c r="L3" s="220"/>
      <c r="M3" s="220"/>
      <c r="N3" s="220"/>
      <c r="O3" s="141"/>
      <c r="P3" s="142"/>
      <c r="Q3" s="142"/>
      <c r="R3" s="142"/>
      <c r="S3" s="142"/>
      <c r="T3" s="142"/>
      <c r="U3" s="142"/>
      <c r="V3" s="142"/>
      <c r="W3" s="143"/>
      <c r="X3" s="144"/>
      <c r="Y3" s="144"/>
      <c r="Z3" s="144"/>
      <c r="AA3" s="144"/>
      <c r="AB3" s="144"/>
      <c r="AC3" s="144"/>
      <c r="AD3" s="144"/>
      <c r="AE3" s="144"/>
      <c r="AF3" s="144"/>
      <c r="AG3" s="144"/>
      <c r="AH3" s="144"/>
      <c r="AI3" s="144"/>
      <c r="AJ3" s="144"/>
    </row>
    <row r="4" spans="1:36" ht="9.9499999999999993" customHeight="1" x14ac:dyDescent="0.4">
      <c r="A4" s="219"/>
      <c r="B4" s="219"/>
      <c r="C4" s="219"/>
      <c r="D4" s="219"/>
      <c r="E4" s="219"/>
      <c r="F4" s="219"/>
      <c r="G4" s="219"/>
      <c r="H4" s="219"/>
      <c r="I4" s="219"/>
      <c r="J4" s="219"/>
      <c r="K4" s="219"/>
      <c r="L4" s="219"/>
      <c r="M4" s="219"/>
      <c r="N4" s="219"/>
      <c r="O4" s="141"/>
      <c r="P4" s="142"/>
      <c r="Q4" s="142"/>
      <c r="R4" s="142"/>
      <c r="S4" s="142"/>
      <c r="T4" s="142"/>
      <c r="U4" s="142"/>
      <c r="V4" s="142"/>
      <c r="W4" s="143"/>
      <c r="X4" s="144"/>
      <c r="Y4" s="144"/>
      <c r="Z4" s="144"/>
      <c r="AA4" s="144"/>
      <c r="AB4" s="144"/>
      <c r="AC4" s="144"/>
      <c r="AD4" s="144"/>
      <c r="AE4" s="144"/>
      <c r="AF4" s="144"/>
      <c r="AG4" s="144"/>
      <c r="AH4" s="144"/>
      <c r="AI4" s="144"/>
      <c r="AJ4" s="144"/>
    </row>
    <row r="5" spans="1:36" x14ac:dyDescent="0.4">
      <c r="A5" s="220" t="s">
        <v>34</v>
      </c>
      <c r="B5" s="220"/>
      <c r="C5" s="220"/>
      <c r="D5" s="220"/>
      <c r="E5" s="220"/>
      <c r="F5" s="220"/>
      <c r="G5" s="220"/>
      <c r="H5" s="220"/>
      <c r="I5" s="220"/>
      <c r="J5" s="220"/>
      <c r="K5" s="220"/>
      <c r="L5" s="220"/>
      <c r="M5" s="220"/>
      <c r="N5" s="220"/>
      <c r="O5" s="141"/>
      <c r="P5" s="142"/>
      <c r="Q5" s="142"/>
      <c r="R5" s="142"/>
      <c r="S5" s="142"/>
      <c r="T5" s="142"/>
      <c r="U5" s="142"/>
      <c r="V5" s="142"/>
      <c r="W5" s="143"/>
      <c r="X5" s="144"/>
      <c r="Y5" s="144"/>
      <c r="Z5" s="144"/>
      <c r="AA5" s="144"/>
      <c r="AB5" s="144"/>
      <c r="AC5" s="144"/>
      <c r="AD5" s="144"/>
      <c r="AE5" s="144"/>
      <c r="AF5" s="144"/>
      <c r="AG5" s="144"/>
      <c r="AH5" s="144"/>
      <c r="AI5" s="144"/>
      <c r="AJ5" s="144"/>
    </row>
    <row r="6" spans="1:36" ht="9.9499999999999993" customHeight="1" x14ac:dyDescent="0.4">
      <c r="A6" s="221"/>
      <c r="B6" s="222"/>
      <c r="C6" s="222"/>
      <c r="D6" s="222"/>
      <c r="E6" s="222"/>
      <c r="F6" s="222"/>
      <c r="G6" s="222"/>
      <c r="H6" s="222"/>
      <c r="I6" s="222"/>
      <c r="J6" s="222"/>
      <c r="K6" s="222"/>
      <c r="L6" s="222"/>
      <c r="M6" s="222"/>
      <c r="N6" s="222"/>
      <c r="O6" s="141"/>
      <c r="P6" s="142"/>
      <c r="Q6" s="142"/>
      <c r="R6" s="142"/>
      <c r="S6" s="142"/>
      <c r="T6" s="142"/>
      <c r="U6" s="142"/>
      <c r="V6" s="142"/>
      <c r="W6" s="143"/>
      <c r="X6" s="144"/>
      <c r="Y6" s="144"/>
      <c r="Z6" s="144"/>
      <c r="AA6" s="144"/>
      <c r="AB6" s="144"/>
      <c r="AC6" s="144"/>
      <c r="AD6" s="144"/>
      <c r="AE6" s="144"/>
      <c r="AF6" s="144"/>
      <c r="AG6" s="144"/>
      <c r="AH6" s="144"/>
      <c r="AI6" s="144"/>
      <c r="AJ6" s="144"/>
    </row>
    <row r="7" spans="1:36" ht="36" customHeight="1" x14ac:dyDescent="0.4">
      <c r="A7" s="219"/>
      <c r="B7" s="223" t="s">
        <v>6</v>
      </c>
      <c r="C7" s="224"/>
      <c r="D7" s="224"/>
      <c r="E7" s="224"/>
      <c r="F7" s="224"/>
      <c r="G7" s="224"/>
      <c r="H7" s="223" t="s">
        <v>216</v>
      </c>
      <c r="I7" s="224"/>
      <c r="J7" s="224"/>
      <c r="K7" s="224"/>
      <c r="L7" s="224"/>
      <c r="M7" s="224"/>
      <c r="N7" s="219"/>
      <c r="O7" s="141"/>
      <c r="P7" s="142"/>
      <c r="Q7" s="142"/>
      <c r="R7" s="142"/>
      <c r="S7" s="142"/>
      <c r="T7" s="142"/>
      <c r="U7" s="142"/>
      <c r="V7" s="142"/>
      <c r="W7" s="143"/>
      <c r="X7" s="144"/>
      <c r="Y7" s="144"/>
      <c r="Z7" s="144"/>
      <c r="AA7" s="144"/>
      <c r="AB7" s="144"/>
      <c r="AC7" s="144"/>
      <c r="AD7" s="144"/>
      <c r="AE7" s="144"/>
      <c r="AF7" s="144"/>
      <c r="AG7" s="144"/>
      <c r="AH7" s="144"/>
      <c r="AI7" s="144"/>
      <c r="AJ7" s="144"/>
    </row>
    <row r="8" spans="1:36" ht="30" customHeight="1" x14ac:dyDescent="0.4">
      <c r="A8" s="219"/>
      <c r="B8" s="225"/>
      <c r="C8" s="226"/>
      <c r="D8" s="226"/>
      <c r="E8" s="226"/>
      <c r="F8" s="226"/>
      <c r="G8" s="227"/>
      <c r="H8" s="228"/>
      <c r="I8" s="229"/>
      <c r="J8" s="229"/>
      <c r="K8" s="229"/>
      <c r="L8" s="229"/>
      <c r="M8" s="230"/>
      <c r="N8" s="219"/>
      <c r="O8" s="141"/>
      <c r="P8" s="142"/>
      <c r="Q8" s="142"/>
      <c r="R8" s="142"/>
      <c r="S8" s="142"/>
      <c r="T8" s="142"/>
      <c r="U8" s="142"/>
      <c r="V8" s="142" t="str">
        <f>IF(B8="","NG","OK")</f>
        <v>NG</v>
      </c>
      <c r="W8" s="143"/>
      <c r="X8" s="144"/>
      <c r="Y8" s="144"/>
      <c r="Z8" s="144"/>
      <c r="AA8" s="144"/>
      <c r="AB8" s="144"/>
      <c r="AC8" s="144"/>
      <c r="AD8" s="144"/>
      <c r="AE8" s="144"/>
      <c r="AF8" s="144"/>
      <c r="AG8" s="144"/>
      <c r="AH8" s="144"/>
      <c r="AI8" s="144"/>
      <c r="AJ8" s="144"/>
    </row>
    <row r="9" spans="1:36" ht="9.9499999999999993" customHeight="1" x14ac:dyDescent="0.4">
      <c r="A9" s="219"/>
      <c r="B9" s="233"/>
      <c r="C9" s="233"/>
      <c r="D9" s="233"/>
      <c r="E9" s="233"/>
      <c r="F9" s="233"/>
      <c r="G9" s="233"/>
      <c r="H9" s="233"/>
      <c r="I9" s="233"/>
      <c r="J9" s="233"/>
      <c r="K9" s="233"/>
      <c r="L9" s="233"/>
      <c r="M9" s="233"/>
      <c r="N9" s="219"/>
      <c r="O9" s="141"/>
      <c r="P9" s="142"/>
      <c r="Q9" s="142"/>
      <c r="R9" s="142"/>
      <c r="S9" s="142"/>
      <c r="T9" s="142"/>
      <c r="U9" s="142"/>
      <c r="V9" s="142" t="str">
        <f>IF(H8="","NG","OK")</f>
        <v>NG</v>
      </c>
      <c r="W9" s="143"/>
      <c r="X9" s="144"/>
      <c r="Y9" s="144"/>
      <c r="Z9" s="144"/>
      <c r="AA9" s="144"/>
      <c r="AB9" s="144"/>
      <c r="AC9" s="144"/>
      <c r="AD9" s="144"/>
      <c r="AE9" s="144"/>
      <c r="AF9" s="144"/>
      <c r="AG9" s="144"/>
      <c r="AH9" s="144"/>
      <c r="AI9" s="144"/>
      <c r="AJ9" s="144"/>
    </row>
    <row r="10" spans="1:36" ht="30" customHeight="1" x14ac:dyDescent="0.4">
      <c r="A10" s="219"/>
      <c r="B10" s="268" t="s">
        <v>35</v>
      </c>
      <c r="C10" s="268"/>
      <c r="D10" s="268"/>
      <c r="E10" s="268"/>
      <c r="F10" s="268"/>
      <c r="G10" s="269"/>
      <c r="H10" s="270"/>
      <c r="I10" s="271"/>
      <c r="J10" s="271"/>
      <c r="K10" s="271"/>
      <c r="L10" s="271"/>
      <c r="M10" s="272"/>
      <c r="N10" s="219"/>
      <c r="O10" s="141"/>
      <c r="P10" s="209"/>
      <c r="Q10" s="209"/>
      <c r="R10" s="142"/>
      <c r="S10" s="142"/>
      <c r="T10" s="142"/>
      <c r="U10" s="142"/>
      <c r="V10" s="142"/>
      <c r="W10" s="143"/>
      <c r="X10" s="144"/>
      <c r="Y10" s="144"/>
      <c r="Z10" s="144"/>
      <c r="AA10" s="144"/>
      <c r="AB10" s="144"/>
      <c r="AC10" s="144"/>
      <c r="AD10" s="144"/>
      <c r="AE10" s="144"/>
      <c r="AF10" s="144"/>
      <c r="AG10" s="144"/>
      <c r="AH10" s="144"/>
      <c r="AI10" s="144"/>
      <c r="AJ10" s="144"/>
    </row>
    <row r="11" spans="1:36" s="137" customFormat="1" ht="50.1" customHeight="1" x14ac:dyDescent="0.4">
      <c r="A11" s="219"/>
      <c r="B11" s="232" t="s">
        <v>217</v>
      </c>
      <c r="C11" s="232"/>
      <c r="D11" s="232"/>
      <c r="E11" s="232"/>
      <c r="F11" s="232"/>
      <c r="G11" s="232"/>
      <c r="H11" s="232"/>
      <c r="I11" s="232"/>
      <c r="J11" s="232"/>
      <c r="K11" s="232"/>
      <c r="L11" s="232"/>
      <c r="M11" s="232"/>
      <c r="N11" s="219"/>
      <c r="O11" s="145"/>
      <c r="P11" s="146"/>
      <c r="Q11" s="146"/>
      <c r="R11" s="146"/>
      <c r="S11" s="146"/>
      <c r="T11" s="146"/>
      <c r="U11" s="146"/>
      <c r="V11" s="146"/>
      <c r="W11" s="147"/>
      <c r="X11" s="148"/>
      <c r="Y11" s="148"/>
      <c r="Z11" s="148"/>
      <c r="AA11" s="148"/>
      <c r="AB11" s="148"/>
      <c r="AC11" s="148"/>
      <c r="AD11" s="148"/>
      <c r="AE11" s="148"/>
      <c r="AF11" s="148"/>
      <c r="AG11" s="148"/>
      <c r="AH11" s="148"/>
      <c r="AI11" s="148"/>
      <c r="AJ11" s="148"/>
    </row>
    <row r="12" spans="1:36" ht="9.9499999999999993" customHeight="1" x14ac:dyDescent="0.4">
      <c r="A12" s="219"/>
      <c r="B12" s="219"/>
      <c r="C12" s="219"/>
      <c r="D12" s="219"/>
      <c r="E12" s="219"/>
      <c r="F12" s="219"/>
      <c r="G12" s="219"/>
      <c r="H12" s="219"/>
      <c r="I12" s="219"/>
      <c r="J12" s="219"/>
      <c r="K12" s="219"/>
      <c r="L12" s="219"/>
      <c r="M12" s="219"/>
      <c r="N12" s="219"/>
      <c r="O12" s="141"/>
      <c r="P12" s="142"/>
      <c r="Q12" s="142"/>
      <c r="R12" s="142"/>
      <c r="S12" s="142"/>
      <c r="T12" s="142"/>
      <c r="U12" s="142"/>
      <c r="V12" s="142"/>
      <c r="W12" s="143"/>
      <c r="X12" s="144"/>
      <c r="Y12" s="144"/>
      <c r="Z12" s="144"/>
      <c r="AA12" s="144"/>
      <c r="AB12" s="144"/>
      <c r="AC12" s="144"/>
      <c r="AD12" s="144"/>
      <c r="AE12" s="144"/>
      <c r="AF12" s="144"/>
      <c r="AG12" s="144"/>
      <c r="AH12" s="144"/>
      <c r="AI12" s="144"/>
      <c r="AJ12" s="144"/>
    </row>
    <row r="13" spans="1:36" ht="36" customHeight="1" x14ac:dyDescent="0.4">
      <c r="A13" s="278" t="s">
        <v>218</v>
      </c>
      <c r="B13" s="278"/>
      <c r="C13" s="278"/>
      <c r="D13" s="278"/>
      <c r="E13" s="278"/>
      <c r="F13" s="278"/>
      <c r="G13" s="278"/>
      <c r="H13" s="278"/>
      <c r="I13" s="278"/>
      <c r="J13" s="278"/>
      <c r="K13" s="278"/>
      <c r="L13" s="278"/>
      <c r="M13" s="278"/>
      <c r="N13" s="278"/>
      <c r="O13" s="141"/>
      <c r="P13" s="142"/>
      <c r="Q13" s="142"/>
      <c r="R13" s="142"/>
      <c r="S13" s="142"/>
      <c r="T13" s="142"/>
      <c r="U13" s="142"/>
      <c r="V13" s="142"/>
      <c r="W13" s="143"/>
      <c r="X13" s="144"/>
      <c r="Y13" s="144"/>
      <c r="Z13" s="144"/>
      <c r="AA13" s="144"/>
      <c r="AB13" s="144"/>
      <c r="AC13" s="144"/>
      <c r="AD13" s="144"/>
      <c r="AE13" s="144"/>
      <c r="AF13" s="144"/>
      <c r="AG13" s="144"/>
      <c r="AH13" s="144"/>
      <c r="AI13" s="144"/>
      <c r="AJ13" s="144"/>
    </row>
    <row r="14" spans="1:36" ht="9.9499999999999993" customHeight="1" x14ac:dyDescent="0.4">
      <c r="A14" s="219"/>
      <c r="B14" s="219"/>
      <c r="C14" s="219"/>
      <c r="D14" s="219"/>
      <c r="E14" s="219"/>
      <c r="F14" s="219"/>
      <c r="G14" s="219"/>
      <c r="H14" s="219"/>
      <c r="I14" s="219"/>
      <c r="J14" s="219"/>
      <c r="K14" s="219"/>
      <c r="L14" s="219"/>
      <c r="M14" s="219"/>
      <c r="N14" s="219"/>
      <c r="O14" s="141"/>
      <c r="P14" s="142"/>
      <c r="Q14" s="142"/>
      <c r="R14" s="142"/>
      <c r="S14" s="142"/>
      <c r="T14" s="142"/>
      <c r="U14" s="142"/>
      <c r="V14" s="142"/>
      <c r="W14" s="143"/>
      <c r="X14" s="144"/>
      <c r="Y14" s="144"/>
      <c r="Z14" s="144"/>
      <c r="AA14" s="144"/>
      <c r="AB14" s="144"/>
      <c r="AC14" s="144"/>
      <c r="AD14" s="144"/>
      <c r="AE14" s="144"/>
      <c r="AF14" s="144"/>
      <c r="AG14" s="144"/>
      <c r="AH14" s="144"/>
      <c r="AI14" s="144"/>
      <c r="AJ14" s="144"/>
    </row>
    <row r="15" spans="1:36" ht="19.5" x14ac:dyDescent="0.4">
      <c r="A15" s="211" t="s">
        <v>99</v>
      </c>
      <c r="B15" s="211"/>
      <c r="C15" s="211"/>
      <c r="D15" s="211"/>
      <c r="E15" s="211"/>
      <c r="F15" s="211"/>
      <c r="G15" s="211"/>
      <c r="H15" s="211"/>
      <c r="I15" s="211"/>
      <c r="J15" s="211"/>
      <c r="K15" s="211"/>
      <c r="L15" s="211"/>
      <c r="M15" s="211"/>
      <c r="N15" s="211"/>
      <c r="O15" s="141"/>
      <c r="P15" s="142"/>
      <c r="Q15" s="142"/>
      <c r="R15" s="142"/>
      <c r="S15" s="142"/>
      <c r="T15" s="142"/>
      <c r="U15" s="142"/>
      <c r="V15" s="142"/>
      <c r="W15" s="143"/>
      <c r="X15" s="144"/>
      <c r="Y15" s="144"/>
      <c r="Z15" s="144"/>
      <c r="AA15" s="144"/>
      <c r="AB15" s="144"/>
      <c r="AC15" s="144"/>
      <c r="AD15" s="144"/>
      <c r="AE15" s="144"/>
      <c r="AF15" s="144"/>
      <c r="AG15" s="144"/>
      <c r="AH15" s="144"/>
      <c r="AI15" s="144"/>
      <c r="AJ15" s="144"/>
    </row>
    <row r="16" spans="1:36" ht="19.5" x14ac:dyDescent="0.4">
      <c r="A16" s="266" t="s">
        <v>160</v>
      </c>
      <c r="B16" s="266"/>
      <c r="C16" s="266"/>
      <c r="D16" s="266"/>
      <c r="E16" s="266"/>
      <c r="F16" s="266"/>
      <c r="G16" s="266"/>
      <c r="H16" s="266"/>
      <c r="I16" s="266"/>
      <c r="J16" s="266"/>
      <c r="K16" s="266"/>
      <c r="L16" s="266"/>
      <c r="M16" s="266"/>
      <c r="N16" s="266"/>
      <c r="O16" s="141"/>
      <c r="P16" s="142"/>
      <c r="Q16" s="142"/>
      <c r="R16" s="142"/>
      <c r="S16" s="142"/>
      <c r="T16" s="142"/>
      <c r="U16" s="142"/>
      <c r="V16" s="142"/>
      <c r="W16" s="143"/>
      <c r="X16" s="144"/>
      <c r="Y16" s="144"/>
      <c r="Z16" s="144"/>
      <c r="AA16" s="144"/>
      <c r="AB16" s="144"/>
      <c r="AC16" s="144"/>
      <c r="AD16" s="144"/>
      <c r="AE16" s="144"/>
      <c r="AF16" s="144"/>
      <c r="AG16" s="144"/>
      <c r="AH16" s="144"/>
      <c r="AI16" s="144"/>
      <c r="AJ16" s="144"/>
    </row>
    <row r="17" spans="1:36" ht="30" customHeight="1" x14ac:dyDescent="0.4">
      <c r="A17" s="212" t="s">
        <v>36</v>
      </c>
      <c r="B17" s="212"/>
      <c r="C17" s="94"/>
      <c r="D17" s="213" t="s">
        <v>219</v>
      </c>
      <c r="E17" s="214"/>
      <c r="F17" s="214"/>
      <c r="G17" s="214"/>
      <c r="H17" s="215"/>
      <c r="I17" s="94"/>
      <c r="J17" s="216" t="s">
        <v>212</v>
      </c>
      <c r="K17" s="217"/>
      <c r="L17" s="217"/>
      <c r="M17" s="217"/>
      <c r="N17" s="218"/>
      <c r="O17" s="141" t="str">
        <f>IF(AND(P17=TRUE,Q17=TRUE),"どちらかにチェックを入れてください。","")</f>
        <v/>
      </c>
      <c r="P17" s="142" t="b">
        <v>0</v>
      </c>
      <c r="Q17" s="142" t="b">
        <v>0</v>
      </c>
      <c r="R17" s="142"/>
      <c r="S17" s="142"/>
      <c r="T17" s="142"/>
      <c r="U17" s="142"/>
      <c r="V17" s="142" t="str">
        <f>IF(OR(P17=TRUE,Q17=TRUE),"OK","NG")</f>
        <v>NG</v>
      </c>
      <c r="W17" s="143"/>
      <c r="X17" s="144"/>
      <c r="Y17" s="144"/>
      <c r="Z17" s="144"/>
      <c r="AA17" s="144"/>
      <c r="AB17" s="144"/>
      <c r="AC17" s="144"/>
      <c r="AD17" s="144"/>
      <c r="AE17" s="144"/>
      <c r="AF17" s="144"/>
      <c r="AG17" s="144"/>
      <c r="AH17" s="144"/>
      <c r="AI17" s="144"/>
      <c r="AJ17" s="144"/>
    </row>
    <row r="18" spans="1:36" ht="9.9499999999999993" customHeight="1" x14ac:dyDescent="0.4">
      <c r="A18" s="231"/>
      <c r="B18" s="231"/>
      <c r="C18" s="231"/>
      <c r="D18" s="231"/>
      <c r="E18" s="231"/>
      <c r="F18" s="231"/>
      <c r="G18" s="231"/>
      <c r="H18" s="231"/>
      <c r="I18" s="231"/>
      <c r="J18" s="231"/>
      <c r="K18" s="231"/>
      <c r="L18" s="231"/>
      <c r="M18" s="231"/>
      <c r="N18" s="231"/>
      <c r="O18" s="141"/>
      <c r="P18" s="142"/>
      <c r="Q18" s="142"/>
      <c r="R18" s="142"/>
      <c r="S18" s="142"/>
      <c r="T18" s="142"/>
      <c r="U18" s="142"/>
      <c r="V18" s="142"/>
      <c r="W18" s="143"/>
      <c r="X18" s="144"/>
      <c r="Y18" s="144"/>
      <c r="Z18" s="144"/>
      <c r="AA18" s="144"/>
      <c r="AB18" s="144"/>
      <c r="AC18" s="144"/>
      <c r="AD18" s="144"/>
      <c r="AE18" s="144"/>
      <c r="AF18" s="144"/>
      <c r="AG18" s="144"/>
      <c r="AH18" s="144"/>
      <c r="AI18" s="144"/>
      <c r="AJ18" s="144"/>
    </row>
    <row r="19" spans="1:36" ht="30" customHeight="1" x14ac:dyDescent="0.4">
      <c r="A19" s="212" t="s">
        <v>7</v>
      </c>
      <c r="B19" s="212"/>
      <c r="C19" s="94"/>
      <c r="D19" s="214" t="s">
        <v>205</v>
      </c>
      <c r="E19" s="214"/>
      <c r="F19" s="214"/>
      <c r="G19" s="214"/>
      <c r="H19" s="215"/>
      <c r="I19" s="94"/>
      <c r="J19" s="217" t="s">
        <v>206</v>
      </c>
      <c r="K19" s="217"/>
      <c r="L19" s="217"/>
      <c r="M19" s="217"/>
      <c r="N19" s="218"/>
      <c r="O19" s="141" t="str">
        <f>IF(AND(P19=TRUE,Q19=TRUE),"どちらかにチェックを入れてください。","")</f>
        <v/>
      </c>
      <c r="P19" s="142" t="b">
        <v>0</v>
      </c>
      <c r="Q19" s="142" t="b">
        <v>0</v>
      </c>
      <c r="R19" s="142"/>
      <c r="S19" s="142"/>
      <c r="T19" s="142"/>
      <c r="U19" s="142"/>
      <c r="V19" s="142" t="str">
        <f>IF(OR(P19=TRUE,Q19=TRUE),"OK","NG")</f>
        <v>NG</v>
      </c>
      <c r="W19" s="143"/>
      <c r="X19" s="144"/>
      <c r="Y19" s="144"/>
      <c r="Z19" s="144"/>
      <c r="AA19" s="144"/>
      <c r="AB19" s="144"/>
      <c r="AC19" s="144"/>
      <c r="AD19" s="144"/>
      <c r="AE19" s="144"/>
      <c r="AF19" s="144"/>
      <c r="AG19" s="144"/>
      <c r="AH19" s="144"/>
      <c r="AI19" s="144"/>
      <c r="AJ19" s="144"/>
    </row>
    <row r="20" spans="1:36" ht="9.9499999999999993" customHeight="1" x14ac:dyDescent="0.4">
      <c r="A20" s="231"/>
      <c r="B20" s="231"/>
      <c r="C20" s="231"/>
      <c r="D20" s="231"/>
      <c r="E20" s="231"/>
      <c r="F20" s="231"/>
      <c r="G20" s="231"/>
      <c r="H20" s="231"/>
      <c r="I20" s="231"/>
      <c r="J20" s="231"/>
      <c r="K20" s="231"/>
      <c r="L20" s="231"/>
      <c r="M20" s="231"/>
      <c r="N20" s="231"/>
      <c r="O20" s="141"/>
      <c r="P20" s="142"/>
      <c r="Q20" s="142"/>
      <c r="R20" s="142"/>
      <c r="S20" s="142"/>
      <c r="T20" s="142"/>
      <c r="U20" s="142"/>
      <c r="V20" s="142"/>
      <c r="W20" s="143"/>
      <c r="X20" s="144"/>
      <c r="Y20" s="144"/>
      <c r="Z20" s="144"/>
      <c r="AA20" s="144"/>
      <c r="AB20" s="144"/>
      <c r="AC20" s="144"/>
      <c r="AD20" s="144"/>
      <c r="AE20" s="144"/>
      <c r="AF20" s="144"/>
      <c r="AG20" s="144"/>
      <c r="AH20" s="144"/>
      <c r="AI20" s="144"/>
      <c r="AJ20" s="144"/>
    </row>
    <row r="21" spans="1:36" ht="18" customHeight="1" x14ac:dyDescent="0.4">
      <c r="A21" s="293" t="s">
        <v>141</v>
      </c>
      <c r="B21" s="294"/>
      <c r="C21" s="93"/>
      <c r="D21" s="235" t="s">
        <v>207</v>
      </c>
      <c r="E21" s="235"/>
      <c r="F21" s="235"/>
      <c r="G21" s="235"/>
      <c r="H21" s="235"/>
      <c r="I21" s="235"/>
      <c r="J21" s="235"/>
      <c r="K21" s="235"/>
      <c r="L21" s="235"/>
      <c r="M21" s="235"/>
      <c r="N21" s="236"/>
      <c r="O21" s="141" t="str">
        <f>IF(AND(P21=TRUE,P22=TRUE),"どちらかにチェックを入れてください。","")</f>
        <v/>
      </c>
      <c r="P21" s="142" t="b">
        <v>0</v>
      </c>
      <c r="Q21" s="142"/>
      <c r="R21" s="142"/>
      <c r="S21" s="142"/>
      <c r="T21" s="142"/>
      <c r="U21" s="142"/>
      <c r="V21" s="142" t="str">
        <f>IF(OR(P21=TRUE,P22=TRUE),"OK","NG")</f>
        <v>NG</v>
      </c>
      <c r="W21" s="143"/>
      <c r="X21" s="144"/>
      <c r="Y21" s="144"/>
      <c r="Z21" s="144"/>
      <c r="AA21" s="144"/>
      <c r="AB21" s="144"/>
      <c r="AC21" s="144"/>
      <c r="AD21" s="144"/>
      <c r="AE21" s="144"/>
      <c r="AF21" s="144"/>
      <c r="AG21" s="144"/>
      <c r="AH21" s="144"/>
      <c r="AI21" s="144"/>
      <c r="AJ21" s="144"/>
    </row>
    <row r="22" spans="1:36" ht="18" customHeight="1" x14ac:dyDescent="0.4">
      <c r="A22" s="295"/>
      <c r="B22" s="296"/>
      <c r="C22" s="101"/>
      <c r="D22" s="276" t="s">
        <v>200</v>
      </c>
      <c r="E22" s="276"/>
      <c r="F22" s="276"/>
      <c r="G22" s="276"/>
      <c r="H22" s="276"/>
      <c r="I22" s="276"/>
      <c r="J22" s="276"/>
      <c r="K22" s="276"/>
      <c r="L22" s="276"/>
      <c r="M22" s="276"/>
      <c r="N22" s="277"/>
      <c r="O22" s="141"/>
      <c r="P22" s="142" t="b">
        <v>0</v>
      </c>
      <c r="Q22" s="142"/>
      <c r="R22" s="142"/>
      <c r="S22" s="142"/>
      <c r="T22" s="142"/>
      <c r="U22" s="142" t="str">
        <f>IF(P22=TRUE,"NG","OK")</f>
        <v>OK</v>
      </c>
      <c r="V22" s="142"/>
      <c r="W22" s="143"/>
      <c r="X22" s="144"/>
      <c r="Y22" s="144"/>
      <c r="Z22" s="144"/>
      <c r="AA22" s="144"/>
      <c r="AB22" s="144"/>
      <c r="AC22" s="144"/>
      <c r="AD22" s="144"/>
      <c r="AE22" s="144"/>
      <c r="AF22" s="144"/>
      <c r="AG22" s="144"/>
      <c r="AH22" s="144"/>
      <c r="AI22" s="144"/>
      <c r="AJ22" s="144"/>
    </row>
    <row r="23" spans="1:36" ht="18" customHeight="1" x14ac:dyDescent="0.4">
      <c r="A23" s="295"/>
      <c r="B23" s="296"/>
      <c r="C23" s="259" t="s">
        <v>161</v>
      </c>
      <c r="D23" s="260"/>
      <c r="E23" s="260"/>
      <c r="F23" s="260"/>
      <c r="G23" s="260"/>
      <c r="H23" s="260"/>
      <c r="I23" s="260"/>
      <c r="J23" s="260"/>
      <c r="K23" s="260"/>
      <c r="L23" s="260"/>
      <c r="M23" s="260"/>
      <c r="N23" s="261"/>
      <c r="O23" s="141"/>
      <c r="P23" s="142"/>
      <c r="Q23" s="142"/>
      <c r="R23" s="142"/>
      <c r="S23" s="142"/>
      <c r="T23" s="142"/>
      <c r="U23" s="142"/>
      <c r="V23" s="142"/>
      <c r="W23" s="143"/>
      <c r="X23" s="144"/>
      <c r="Y23" s="144"/>
      <c r="Z23" s="144"/>
      <c r="AA23" s="144"/>
      <c r="AB23" s="144"/>
      <c r="AC23" s="144"/>
      <c r="AD23" s="144"/>
      <c r="AE23" s="144"/>
      <c r="AF23" s="144"/>
      <c r="AG23" s="144"/>
      <c r="AH23" s="144"/>
      <c r="AI23" s="144"/>
      <c r="AJ23" s="144"/>
    </row>
    <row r="24" spans="1:36" ht="18" customHeight="1" x14ac:dyDescent="0.4">
      <c r="A24" s="295"/>
      <c r="B24" s="344"/>
      <c r="C24" s="139"/>
      <c r="D24" s="263" t="s">
        <v>162</v>
      </c>
      <c r="E24" s="263"/>
      <c r="F24" s="264"/>
      <c r="G24" s="262" t="s">
        <v>198</v>
      </c>
      <c r="H24" s="264"/>
      <c r="I24" s="262" t="s">
        <v>163</v>
      </c>
      <c r="J24" s="263"/>
      <c r="K24" s="264"/>
      <c r="L24" s="286" t="s">
        <v>164</v>
      </c>
      <c r="M24" s="287"/>
      <c r="N24" s="288"/>
      <c r="O24" s="141"/>
      <c r="P24" s="142"/>
      <c r="Q24" s="142"/>
      <c r="R24" s="142"/>
      <c r="S24" s="142"/>
      <c r="T24" s="142"/>
      <c r="U24" s="142"/>
      <c r="V24" s="142"/>
      <c r="W24" s="143"/>
      <c r="X24" s="144"/>
      <c r="Y24" s="144"/>
      <c r="Z24" s="144"/>
      <c r="AA24" s="144"/>
      <c r="AB24" s="144"/>
      <c r="AC24" s="144"/>
      <c r="AD24" s="144"/>
      <c r="AE24" s="144"/>
      <c r="AF24" s="144"/>
      <c r="AG24" s="144"/>
      <c r="AH24" s="144"/>
      <c r="AI24" s="144"/>
      <c r="AJ24" s="144"/>
    </row>
    <row r="25" spans="1:36" ht="24.95" customHeight="1" x14ac:dyDescent="0.4">
      <c r="A25" s="295"/>
      <c r="B25" s="344"/>
      <c r="C25" s="140">
        <v>1</v>
      </c>
      <c r="D25" s="392"/>
      <c r="E25" s="393"/>
      <c r="F25" s="394"/>
      <c r="G25" s="390"/>
      <c r="H25" s="391"/>
      <c r="I25" s="289"/>
      <c r="J25" s="289"/>
      <c r="K25" s="289"/>
      <c r="L25" s="377"/>
      <c r="M25" s="377"/>
      <c r="N25" s="378"/>
      <c r="O25" s="141"/>
      <c r="P25" s="142"/>
      <c r="Q25" s="142"/>
      <c r="R25" s="142"/>
      <c r="S25" s="142"/>
      <c r="T25" s="142"/>
      <c r="U25" s="142"/>
      <c r="V25" s="142" t="str">
        <f t="shared" ref="V25:V34" si="0">IF(C25="","OK",IF($Q$19=TRUE,IF(OR(C25="",F25="",I25="",L25=""),"NG","OK"),IF(OR(C25="",F25=""),"NG","OK")))</f>
        <v>NG</v>
      </c>
      <c r="W25" s="143"/>
      <c r="X25" s="144"/>
      <c r="Y25" s="144"/>
      <c r="Z25" s="144"/>
      <c r="AA25" s="144"/>
      <c r="AB25" s="144"/>
      <c r="AC25" s="144"/>
      <c r="AD25" s="144"/>
      <c r="AE25" s="144"/>
      <c r="AF25" s="144"/>
      <c r="AG25" s="144"/>
      <c r="AH25" s="144"/>
      <c r="AI25" s="144"/>
      <c r="AJ25" s="144"/>
    </row>
    <row r="26" spans="1:36" s="83" customFormat="1" ht="24.95" customHeight="1" x14ac:dyDescent="0.4">
      <c r="A26" s="295"/>
      <c r="B26" s="344"/>
      <c r="C26" s="140">
        <v>2</v>
      </c>
      <c r="D26" s="354"/>
      <c r="E26" s="355"/>
      <c r="F26" s="356"/>
      <c r="G26" s="357"/>
      <c r="H26" s="358"/>
      <c r="I26" s="331"/>
      <c r="J26" s="331"/>
      <c r="K26" s="331"/>
      <c r="L26" s="332"/>
      <c r="M26" s="332"/>
      <c r="N26" s="333"/>
      <c r="O26" s="141"/>
      <c r="P26" s="142"/>
      <c r="Q26" s="142"/>
      <c r="R26" s="142"/>
      <c r="S26" s="142"/>
      <c r="T26" s="142"/>
      <c r="U26" s="149"/>
      <c r="V26" s="142" t="str">
        <f t="shared" si="0"/>
        <v>NG</v>
      </c>
      <c r="W26" s="150"/>
      <c r="X26" s="151"/>
      <c r="Y26" s="151"/>
      <c r="Z26" s="151"/>
      <c r="AA26" s="151"/>
      <c r="AB26" s="151"/>
      <c r="AC26" s="151"/>
      <c r="AD26" s="151"/>
      <c r="AE26" s="151"/>
      <c r="AF26" s="151"/>
      <c r="AG26" s="151"/>
      <c r="AH26" s="151"/>
      <c r="AI26" s="151"/>
      <c r="AJ26" s="151"/>
    </row>
    <row r="27" spans="1:36" s="83" customFormat="1" ht="24.95" customHeight="1" x14ac:dyDescent="0.4">
      <c r="A27" s="295"/>
      <c r="B27" s="344"/>
      <c r="C27" s="140">
        <v>3</v>
      </c>
      <c r="D27" s="354"/>
      <c r="E27" s="355"/>
      <c r="F27" s="356"/>
      <c r="G27" s="357"/>
      <c r="H27" s="358"/>
      <c r="I27" s="331"/>
      <c r="J27" s="331"/>
      <c r="K27" s="331"/>
      <c r="L27" s="332"/>
      <c r="M27" s="332"/>
      <c r="N27" s="333"/>
      <c r="O27" s="152"/>
      <c r="P27" s="142"/>
      <c r="Q27" s="142"/>
      <c r="R27" s="142"/>
      <c r="S27" s="142"/>
      <c r="T27" s="142"/>
      <c r="U27" s="149"/>
      <c r="V27" s="142" t="str">
        <f t="shared" si="0"/>
        <v>NG</v>
      </c>
      <c r="W27" s="150"/>
      <c r="X27" s="151"/>
      <c r="Y27" s="151"/>
      <c r="Z27" s="151"/>
      <c r="AA27" s="151"/>
      <c r="AB27" s="151"/>
      <c r="AC27" s="151"/>
      <c r="AD27" s="151"/>
      <c r="AE27" s="151"/>
      <c r="AF27" s="151"/>
      <c r="AG27" s="151"/>
      <c r="AH27" s="151"/>
      <c r="AI27" s="151"/>
      <c r="AJ27" s="151"/>
    </row>
    <row r="28" spans="1:36" s="83" customFormat="1" ht="24.95" customHeight="1" x14ac:dyDescent="0.4">
      <c r="A28" s="295"/>
      <c r="B28" s="344"/>
      <c r="C28" s="140">
        <v>4</v>
      </c>
      <c r="D28" s="354"/>
      <c r="E28" s="355"/>
      <c r="F28" s="356"/>
      <c r="G28" s="357"/>
      <c r="H28" s="358"/>
      <c r="I28" s="331"/>
      <c r="J28" s="331"/>
      <c r="K28" s="331"/>
      <c r="L28" s="332"/>
      <c r="M28" s="332"/>
      <c r="N28" s="333"/>
      <c r="O28" s="141"/>
      <c r="P28" s="142"/>
      <c r="Q28" s="142"/>
      <c r="R28" s="142"/>
      <c r="S28" s="142"/>
      <c r="T28" s="142"/>
      <c r="U28" s="149"/>
      <c r="V28" s="142" t="str">
        <f t="shared" si="0"/>
        <v>NG</v>
      </c>
      <c r="W28" s="150"/>
      <c r="X28" s="151"/>
      <c r="Y28" s="151"/>
      <c r="Z28" s="151"/>
      <c r="AA28" s="151"/>
      <c r="AB28" s="151"/>
      <c r="AC28" s="151"/>
      <c r="AD28" s="151"/>
      <c r="AE28" s="151"/>
      <c r="AF28" s="151"/>
      <c r="AG28" s="151"/>
      <c r="AH28" s="151"/>
      <c r="AI28" s="151"/>
      <c r="AJ28" s="151"/>
    </row>
    <row r="29" spans="1:36" s="83" customFormat="1" ht="24.95" customHeight="1" x14ac:dyDescent="0.4">
      <c r="A29" s="295"/>
      <c r="B29" s="344"/>
      <c r="C29" s="140">
        <v>5</v>
      </c>
      <c r="D29" s="384"/>
      <c r="E29" s="385"/>
      <c r="F29" s="386"/>
      <c r="G29" s="388"/>
      <c r="H29" s="389"/>
      <c r="I29" s="325"/>
      <c r="J29" s="325"/>
      <c r="K29" s="325"/>
      <c r="L29" s="326"/>
      <c r="M29" s="326"/>
      <c r="N29" s="327"/>
      <c r="O29" s="141"/>
      <c r="P29" s="142"/>
      <c r="Q29" s="142"/>
      <c r="R29" s="142"/>
      <c r="S29" s="142"/>
      <c r="T29" s="142"/>
      <c r="U29" s="149"/>
      <c r="V29" s="142" t="str">
        <f t="shared" si="0"/>
        <v>NG</v>
      </c>
      <c r="W29" s="150"/>
      <c r="X29" s="151"/>
      <c r="Y29" s="151"/>
      <c r="Z29" s="151"/>
      <c r="AA29" s="151"/>
      <c r="AB29" s="151"/>
      <c r="AC29" s="151"/>
      <c r="AD29" s="151"/>
      <c r="AE29" s="151"/>
      <c r="AF29" s="151"/>
      <c r="AG29" s="151"/>
      <c r="AH29" s="151"/>
      <c r="AI29" s="151"/>
      <c r="AJ29" s="151"/>
    </row>
    <row r="30" spans="1:36" s="83" customFormat="1" ht="24.95" hidden="1" customHeight="1" x14ac:dyDescent="0.4">
      <c r="A30" s="295"/>
      <c r="B30" s="344"/>
      <c r="C30" s="140">
        <v>6</v>
      </c>
      <c r="D30" s="379"/>
      <c r="E30" s="380"/>
      <c r="F30" s="381"/>
      <c r="G30" s="382"/>
      <c r="H30" s="381"/>
      <c r="I30" s="328"/>
      <c r="J30" s="328"/>
      <c r="K30" s="328"/>
      <c r="L30" s="329"/>
      <c r="M30" s="329"/>
      <c r="N30" s="330"/>
      <c r="O30" s="141"/>
      <c r="P30" s="142"/>
      <c r="Q30" s="142"/>
      <c r="R30" s="142"/>
      <c r="S30" s="142"/>
      <c r="T30" s="142"/>
      <c r="U30" s="149"/>
      <c r="V30" s="142" t="str">
        <f t="shared" si="0"/>
        <v>NG</v>
      </c>
      <c r="W30" s="150"/>
      <c r="X30" s="151"/>
      <c r="Y30" s="151"/>
      <c r="Z30" s="151"/>
      <c r="AA30" s="151"/>
      <c r="AB30" s="151"/>
      <c r="AC30" s="151"/>
      <c r="AD30" s="151"/>
      <c r="AE30" s="151"/>
      <c r="AF30" s="151"/>
      <c r="AG30" s="151"/>
      <c r="AH30" s="151"/>
      <c r="AI30" s="151"/>
      <c r="AJ30" s="151"/>
    </row>
    <row r="31" spans="1:36" s="83" customFormat="1" ht="24.95" hidden="1" customHeight="1" x14ac:dyDescent="0.4">
      <c r="A31" s="295"/>
      <c r="B31" s="344"/>
      <c r="C31" s="140">
        <v>7</v>
      </c>
      <c r="D31" s="354"/>
      <c r="E31" s="355"/>
      <c r="F31" s="356"/>
      <c r="G31" s="383"/>
      <c r="H31" s="356"/>
      <c r="I31" s="331"/>
      <c r="J31" s="331"/>
      <c r="K31" s="331"/>
      <c r="L31" s="332"/>
      <c r="M31" s="332"/>
      <c r="N31" s="333"/>
      <c r="O31" s="141"/>
      <c r="P31" s="142"/>
      <c r="Q31" s="142"/>
      <c r="R31" s="142"/>
      <c r="S31" s="142"/>
      <c r="T31" s="142"/>
      <c r="U31" s="149"/>
      <c r="V31" s="142" t="str">
        <f t="shared" si="0"/>
        <v>NG</v>
      </c>
      <c r="W31" s="150"/>
      <c r="X31" s="151"/>
      <c r="Y31" s="151"/>
      <c r="Z31" s="151"/>
      <c r="AA31" s="151"/>
      <c r="AB31" s="151"/>
      <c r="AC31" s="151"/>
      <c r="AD31" s="151"/>
      <c r="AE31" s="151"/>
      <c r="AF31" s="151"/>
      <c r="AG31" s="151"/>
      <c r="AH31" s="151"/>
      <c r="AI31" s="151"/>
      <c r="AJ31" s="151"/>
    </row>
    <row r="32" spans="1:36" s="83" customFormat="1" ht="24.95" hidden="1" customHeight="1" x14ac:dyDescent="0.4">
      <c r="A32" s="295"/>
      <c r="B32" s="344"/>
      <c r="C32" s="140">
        <v>8</v>
      </c>
      <c r="D32" s="354"/>
      <c r="E32" s="355"/>
      <c r="F32" s="356"/>
      <c r="G32" s="383"/>
      <c r="H32" s="356"/>
      <c r="I32" s="331"/>
      <c r="J32" s="331"/>
      <c r="K32" s="331"/>
      <c r="L32" s="332"/>
      <c r="M32" s="332"/>
      <c r="N32" s="333"/>
      <c r="O32" s="141"/>
      <c r="P32" s="142"/>
      <c r="Q32" s="142"/>
      <c r="R32" s="142"/>
      <c r="S32" s="142"/>
      <c r="T32" s="142"/>
      <c r="U32" s="149"/>
      <c r="V32" s="142" t="str">
        <f t="shared" si="0"/>
        <v>NG</v>
      </c>
      <c r="W32" s="150"/>
      <c r="X32" s="151"/>
      <c r="Y32" s="151"/>
      <c r="Z32" s="151"/>
      <c r="AA32" s="151"/>
      <c r="AB32" s="151"/>
      <c r="AC32" s="151"/>
      <c r="AD32" s="151"/>
      <c r="AE32" s="151"/>
      <c r="AF32" s="151"/>
      <c r="AG32" s="151"/>
      <c r="AH32" s="151"/>
      <c r="AI32" s="151"/>
      <c r="AJ32" s="151"/>
    </row>
    <row r="33" spans="1:36" s="83" customFormat="1" ht="24.95" hidden="1" customHeight="1" x14ac:dyDescent="0.4">
      <c r="A33" s="295"/>
      <c r="B33" s="344"/>
      <c r="C33" s="140">
        <v>9</v>
      </c>
      <c r="D33" s="354"/>
      <c r="E33" s="355"/>
      <c r="F33" s="356"/>
      <c r="G33" s="383"/>
      <c r="H33" s="356"/>
      <c r="I33" s="331"/>
      <c r="J33" s="331"/>
      <c r="K33" s="331"/>
      <c r="L33" s="332"/>
      <c r="M33" s="332"/>
      <c r="N33" s="333"/>
      <c r="O33" s="141"/>
      <c r="P33" s="142"/>
      <c r="Q33" s="142"/>
      <c r="R33" s="142"/>
      <c r="S33" s="142"/>
      <c r="T33" s="142"/>
      <c r="U33" s="149"/>
      <c r="V33" s="142" t="str">
        <f t="shared" si="0"/>
        <v>NG</v>
      </c>
      <c r="W33" s="150"/>
      <c r="X33" s="151"/>
      <c r="Y33" s="151"/>
      <c r="Z33" s="151"/>
      <c r="AA33" s="151"/>
      <c r="AB33" s="151"/>
      <c r="AC33" s="151"/>
      <c r="AD33" s="151"/>
      <c r="AE33" s="151"/>
      <c r="AF33" s="151"/>
      <c r="AG33" s="151"/>
      <c r="AH33" s="151"/>
      <c r="AI33" s="151"/>
      <c r="AJ33" s="151"/>
    </row>
    <row r="34" spans="1:36" s="83" customFormat="1" ht="24.95" hidden="1" customHeight="1" x14ac:dyDescent="0.4">
      <c r="A34" s="295"/>
      <c r="B34" s="344"/>
      <c r="C34" s="140">
        <v>10</v>
      </c>
      <c r="D34" s="384"/>
      <c r="E34" s="385"/>
      <c r="F34" s="386"/>
      <c r="G34" s="387"/>
      <c r="H34" s="386"/>
      <c r="I34" s="325"/>
      <c r="J34" s="325"/>
      <c r="K34" s="325"/>
      <c r="L34" s="326"/>
      <c r="M34" s="326"/>
      <c r="N34" s="327"/>
      <c r="O34" s="141"/>
      <c r="P34" s="142"/>
      <c r="Q34" s="142"/>
      <c r="R34" s="142"/>
      <c r="S34" s="142"/>
      <c r="T34" s="142"/>
      <c r="U34" s="149"/>
      <c r="V34" s="142" t="str">
        <f t="shared" si="0"/>
        <v>NG</v>
      </c>
      <c r="W34" s="150"/>
      <c r="X34" s="151"/>
      <c r="Y34" s="151"/>
      <c r="Z34" s="151"/>
      <c r="AA34" s="151"/>
      <c r="AB34" s="151"/>
      <c r="AC34" s="151"/>
      <c r="AD34" s="151"/>
      <c r="AE34" s="151"/>
      <c r="AF34" s="151"/>
      <c r="AG34" s="151"/>
      <c r="AH34" s="151"/>
      <c r="AI34" s="151"/>
      <c r="AJ34" s="151"/>
    </row>
    <row r="35" spans="1:36" s="83" customFormat="1" ht="18" customHeight="1" x14ac:dyDescent="0.4">
      <c r="A35" s="249" t="s">
        <v>199</v>
      </c>
      <c r="B35" s="282"/>
      <c r="C35" s="251" t="s">
        <v>98</v>
      </c>
      <c r="D35" s="283"/>
      <c r="E35" s="138"/>
      <c r="F35" s="186" t="s">
        <v>188</v>
      </c>
      <c r="G35" s="186"/>
      <c r="H35" s="186"/>
      <c r="I35" s="186"/>
      <c r="J35" s="186"/>
      <c r="K35" s="186"/>
      <c r="L35" s="186"/>
      <c r="M35" s="186"/>
      <c r="N35" s="370"/>
      <c r="O35" s="367" t="str">
        <f>IF(AND(P35=TRUE,P36=TRUE),"どちらかにチェックを入れてください。","")</f>
        <v/>
      </c>
      <c r="P35" s="142" t="b">
        <v>0</v>
      </c>
      <c r="Q35" s="142"/>
      <c r="R35" s="142"/>
      <c r="S35" s="142"/>
      <c r="T35" s="142"/>
      <c r="U35" s="142"/>
      <c r="V35" s="142" t="str">
        <f>IF(OR(P35=TRUE,P36=TRUE),"OK","NG")</f>
        <v>NG</v>
      </c>
      <c r="W35" s="150"/>
      <c r="X35" s="151"/>
      <c r="Y35" s="151"/>
      <c r="Z35" s="151"/>
      <c r="AA35" s="151"/>
      <c r="AB35" s="151"/>
      <c r="AC35" s="151"/>
      <c r="AD35" s="151"/>
      <c r="AE35" s="151"/>
      <c r="AF35" s="151"/>
      <c r="AG35" s="151"/>
      <c r="AH35" s="151"/>
      <c r="AI35" s="151"/>
      <c r="AJ35" s="151"/>
    </row>
    <row r="36" spans="1:36" s="83" customFormat="1" ht="18" customHeight="1" x14ac:dyDescent="0.4">
      <c r="A36" s="251"/>
      <c r="B36" s="283"/>
      <c r="C36" s="251"/>
      <c r="D36" s="283"/>
      <c r="E36" s="110"/>
      <c r="F36" s="199" t="s">
        <v>189</v>
      </c>
      <c r="G36" s="199"/>
      <c r="H36" s="199"/>
      <c r="I36" s="199"/>
      <c r="J36" s="199"/>
      <c r="K36" s="199"/>
      <c r="L36" s="199"/>
      <c r="M36" s="199"/>
      <c r="N36" s="371"/>
      <c r="O36" s="367"/>
      <c r="P36" s="142" t="b">
        <v>0</v>
      </c>
      <c r="Q36" s="142"/>
      <c r="R36" s="142"/>
      <c r="S36" s="142"/>
      <c r="T36" s="142"/>
      <c r="U36" s="142"/>
      <c r="V36" s="142"/>
      <c r="W36" s="150"/>
      <c r="X36" s="151"/>
      <c r="Y36" s="151"/>
      <c r="Z36" s="151"/>
      <c r="AA36" s="151"/>
      <c r="AB36" s="151"/>
      <c r="AC36" s="151"/>
      <c r="AD36" s="151"/>
      <c r="AE36" s="151"/>
      <c r="AF36" s="151"/>
      <c r="AG36" s="151"/>
      <c r="AH36" s="151"/>
      <c r="AI36" s="151"/>
      <c r="AJ36" s="151"/>
    </row>
    <row r="37" spans="1:36" s="83" customFormat="1" ht="30" customHeight="1" x14ac:dyDescent="0.4">
      <c r="A37" s="251"/>
      <c r="B37" s="283"/>
      <c r="C37" s="279" t="s">
        <v>166</v>
      </c>
      <c r="D37" s="280"/>
      <c r="E37" s="280"/>
      <c r="F37" s="281"/>
      <c r="G37" s="273" t="s">
        <v>210</v>
      </c>
      <c r="H37" s="274"/>
      <c r="I37" s="274"/>
      <c r="J37" s="275"/>
      <c r="K37" s="375"/>
      <c r="L37" s="375"/>
      <c r="M37" s="375"/>
      <c r="N37" s="376"/>
      <c r="O37" s="366" t="str">
        <f>IF(K37="","",IF(Q17=TRUE,IF(R37&gt;=12,"","EUにおいてリキュールワインは、"&amp;CHAR(10)&amp;"天然アルコール濃度（補糖前の果汁糖度から"&amp;CHAR(10)&amp;"算出されたアルコール濃度）が"&amp;CHAR(10)&amp;"12%vol.以上と定められています。"),""))</f>
        <v/>
      </c>
      <c r="P37" s="142"/>
      <c r="Q37" s="153" t="str">
        <f>総アルコール濃度計算表!Q3</f>
        <v/>
      </c>
      <c r="R37" s="153" t="e">
        <f>AVERAGE(Q37:Q37)</f>
        <v>#DIV/0!</v>
      </c>
      <c r="S37" s="142"/>
      <c r="T37" s="142"/>
      <c r="U37" s="142" t="str">
        <f>IF(O37="","OK","NG")</f>
        <v>OK</v>
      </c>
      <c r="V37" s="154"/>
      <c r="W37" s="155"/>
      <c r="X37" s="151"/>
      <c r="Y37" s="151"/>
      <c r="Z37" s="151"/>
      <c r="AA37" s="156"/>
      <c r="AB37" s="156"/>
      <c r="AC37" s="156"/>
      <c r="AD37" s="156"/>
      <c r="AE37" s="156"/>
      <c r="AF37" s="151"/>
      <c r="AG37" s="151"/>
      <c r="AH37" s="151"/>
      <c r="AI37" s="151"/>
      <c r="AJ37" s="151"/>
    </row>
    <row r="38" spans="1:36" s="83" customFormat="1" ht="18" customHeight="1" x14ac:dyDescent="0.4">
      <c r="A38" s="251"/>
      <c r="B38" s="283"/>
      <c r="C38" s="322" t="s">
        <v>165</v>
      </c>
      <c r="D38" s="202"/>
      <c r="E38" s="202"/>
      <c r="F38" s="202"/>
      <c r="G38" s="323"/>
      <c r="H38" s="323"/>
      <c r="I38" s="323"/>
      <c r="J38" s="323"/>
      <c r="K38" s="323"/>
      <c r="L38" s="323"/>
      <c r="M38" s="323"/>
      <c r="N38" s="324"/>
      <c r="O38" s="366"/>
      <c r="P38" s="142"/>
      <c r="Q38" s="142"/>
      <c r="R38" s="142"/>
      <c r="S38" s="142"/>
      <c r="T38" s="142"/>
      <c r="U38" s="142"/>
      <c r="V38" s="142"/>
      <c r="W38" s="150"/>
      <c r="X38" s="151"/>
      <c r="Y38" s="151"/>
      <c r="Z38" s="151"/>
      <c r="AA38" s="151"/>
      <c r="AB38" s="151"/>
      <c r="AC38" s="151"/>
      <c r="AD38" s="151"/>
      <c r="AE38" s="151"/>
      <c r="AF38" s="151"/>
      <c r="AG38" s="151"/>
      <c r="AH38" s="151"/>
      <c r="AI38" s="151"/>
      <c r="AJ38" s="151"/>
    </row>
    <row r="39" spans="1:36" s="83" customFormat="1" ht="60" customHeight="1" x14ac:dyDescent="0.4">
      <c r="A39" s="284"/>
      <c r="B39" s="285"/>
      <c r="C39" s="361"/>
      <c r="D39" s="362"/>
      <c r="E39" s="362"/>
      <c r="F39" s="362"/>
      <c r="G39" s="362"/>
      <c r="H39" s="362"/>
      <c r="I39" s="362"/>
      <c r="J39" s="362"/>
      <c r="K39" s="362"/>
      <c r="L39" s="362"/>
      <c r="M39" s="362"/>
      <c r="N39" s="363"/>
      <c r="O39" s="366"/>
      <c r="P39" s="142"/>
      <c r="Q39" s="142"/>
      <c r="R39" s="142"/>
      <c r="S39" s="142"/>
      <c r="T39" s="142"/>
      <c r="U39" s="142"/>
      <c r="V39" s="142"/>
      <c r="W39" s="157"/>
      <c r="X39" s="151"/>
      <c r="Y39" s="151"/>
      <c r="Z39" s="151"/>
      <c r="AA39" s="151"/>
      <c r="AB39" s="151"/>
      <c r="AC39" s="151"/>
      <c r="AD39" s="151"/>
      <c r="AE39" s="151"/>
      <c r="AF39" s="151"/>
      <c r="AG39" s="151"/>
      <c r="AH39" s="151"/>
      <c r="AI39" s="151"/>
      <c r="AJ39" s="151"/>
    </row>
    <row r="40" spans="1:36" s="83" customFormat="1" ht="15" customHeight="1" x14ac:dyDescent="0.4">
      <c r="A40" s="293" t="s">
        <v>8</v>
      </c>
      <c r="B40" s="294"/>
      <c r="C40" s="112"/>
      <c r="D40" s="185" t="s">
        <v>180</v>
      </c>
      <c r="E40" s="185"/>
      <c r="F40" s="185"/>
      <c r="G40" s="185"/>
      <c r="H40" s="185"/>
      <c r="I40" s="84"/>
      <c r="J40" s="185" t="s">
        <v>1</v>
      </c>
      <c r="K40" s="185"/>
      <c r="L40" s="185"/>
      <c r="M40" s="185"/>
      <c r="N40" s="352"/>
      <c r="O40" s="141" t="str">
        <f>IF(AND(P40=TRUE,Q40=TRUE),"どちらかにチェックを入れてください。","")</f>
        <v/>
      </c>
      <c r="P40" s="142" t="b">
        <v>0</v>
      </c>
      <c r="Q40" s="142" t="b">
        <v>0</v>
      </c>
      <c r="R40" s="142"/>
      <c r="S40" s="142"/>
      <c r="T40" s="142"/>
      <c r="U40" s="142" t="str">
        <f>IF(AND(P19=TRUE,Q40=TRUE),"NG","OK")</f>
        <v>OK</v>
      </c>
      <c r="V40" s="142" t="str">
        <f>IF(Q19=TRUE,IF(OR(P40=TRUE,Q40=TRUE),"OK","NG"),"")</f>
        <v/>
      </c>
      <c r="W40" s="150"/>
      <c r="X40" s="151"/>
      <c r="Y40" s="151"/>
      <c r="Z40" s="151"/>
      <c r="AA40" s="151"/>
      <c r="AB40" s="151"/>
      <c r="AC40" s="151"/>
      <c r="AD40" s="151"/>
      <c r="AE40" s="151"/>
      <c r="AF40" s="151"/>
      <c r="AG40" s="151"/>
      <c r="AH40" s="151"/>
      <c r="AI40" s="151"/>
      <c r="AJ40" s="151"/>
    </row>
    <row r="41" spans="1:36" s="83" customFormat="1" ht="15" customHeight="1" x14ac:dyDescent="0.4">
      <c r="A41" s="295"/>
      <c r="B41" s="296"/>
      <c r="C41" s="290" t="s">
        <v>203</v>
      </c>
      <c r="D41" s="291"/>
      <c r="E41" s="291"/>
      <c r="F41" s="291"/>
      <c r="G41" s="291"/>
      <c r="H41" s="291"/>
      <c r="I41" s="291"/>
      <c r="J41" s="291"/>
      <c r="K41" s="291"/>
      <c r="L41" s="291"/>
      <c r="M41" s="291"/>
      <c r="N41" s="292"/>
      <c r="O41" s="141"/>
      <c r="P41" s="142"/>
      <c r="Q41" s="142"/>
      <c r="R41" s="142"/>
      <c r="S41" s="142"/>
      <c r="T41" s="142"/>
      <c r="U41" s="142"/>
      <c r="V41" s="142"/>
      <c r="W41" s="150"/>
      <c r="X41" s="151"/>
      <c r="Y41" s="151"/>
      <c r="Z41" s="151"/>
      <c r="AA41" s="151"/>
      <c r="AB41" s="151"/>
      <c r="AC41" s="151"/>
      <c r="AD41" s="151"/>
      <c r="AE41" s="151"/>
      <c r="AF41" s="151"/>
      <c r="AG41" s="151"/>
      <c r="AH41" s="151"/>
      <c r="AI41" s="151"/>
      <c r="AJ41" s="151"/>
    </row>
    <row r="42" spans="1:36" s="83" customFormat="1" ht="30" customHeight="1" x14ac:dyDescent="0.4">
      <c r="A42" s="108"/>
      <c r="B42" s="116" t="s">
        <v>181</v>
      </c>
      <c r="C42" s="129"/>
      <c r="D42" s="134" t="s">
        <v>143</v>
      </c>
      <c r="E42" s="130"/>
      <c r="F42" s="134" t="s">
        <v>144</v>
      </c>
      <c r="G42" s="130"/>
      <c r="H42" s="132" t="s">
        <v>182</v>
      </c>
      <c r="I42" s="132"/>
      <c r="J42" s="132" t="s">
        <v>183</v>
      </c>
      <c r="K42" s="132"/>
      <c r="L42" s="132" t="s">
        <v>184</v>
      </c>
      <c r="M42" s="133"/>
      <c r="N42" s="131"/>
      <c r="O42" s="141"/>
      <c r="P42" s="142" t="b">
        <v>0</v>
      </c>
      <c r="Q42" s="142" t="b">
        <v>0</v>
      </c>
      <c r="R42" s="142" t="b">
        <v>0</v>
      </c>
      <c r="S42" s="142" t="b">
        <v>1</v>
      </c>
      <c r="T42" s="142" t="b">
        <v>0</v>
      </c>
      <c r="U42" s="142"/>
      <c r="V42" s="142" t="str">
        <f>IF(Q40=TRUE,IF(OR(P42=TRUE,Q42=TRUE,R42=TRUE,S42=TRUE,T42=TRUE),"OK","NG"),"OK")</f>
        <v>OK</v>
      </c>
      <c r="W42" s="155" t="str">
        <f>"プルダウン🔽から単位を選択し、"&amp;CHAR(10)&amp;"右枠に数値を入力してください"</f>
        <v>プルダウン🔽から単位を選択し、
右枠に数値を入力してください</v>
      </c>
      <c r="X42" s="151"/>
      <c r="Y42" s="151"/>
      <c r="Z42" s="151"/>
      <c r="AA42" s="151"/>
      <c r="AB42" s="151"/>
      <c r="AC42" s="151"/>
      <c r="AD42" s="151"/>
      <c r="AE42" s="151"/>
      <c r="AF42" s="151"/>
      <c r="AG42" s="151"/>
      <c r="AH42" s="151"/>
      <c r="AI42" s="151"/>
      <c r="AJ42" s="151"/>
    </row>
    <row r="43" spans="1:36" s="83" customFormat="1" ht="15" customHeight="1" x14ac:dyDescent="0.4">
      <c r="A43" s="108"/>
      <c r="B43" s="297" t="s">
        <v>185</v>
      </c>
      <c r="C43" s="112"/>
      <c r="D43" s="185" t="s">
        <v>186</v>
      </c>
      <c r="E43" s="185"/>
      <c r="F43" s="185"/>
      <c r="G43" s="185"/>
      <c r="H43" s="185"/>
      <c r="I43" s="85"/>
      <c r="J43" s="185" t="s">
        <v>201</v>
      </c>
      <c r="K43" s="185"/>
      <c r="L43" s="321"/>
      <c r="M43" s="321"/>
      <c r="N43" s="127"/>
      <c r="O43" s="158"/>
      <c r="P43" s="142" t="b">
        <v>0</v>
      </c>
      <c r="Q43" s="142" t="b">
        <v>0</v>
      </c>
      <c r="R43" s="142"/>
      <c r="S43" s="142"/>
      <c r="T43" s="142"/>
      <c r="U43" s="142" t="str">
        <f>IF(Q43=TRUE,"NG","OK")</f>
        <v>OK</v>
      </c>
      <c r="V43" s="142" t="str">
        <f>IF(Q40=TRUE,IF(OR(P43=TRUE,Q43=TRUE),"OK","NG"),"OK")</f>
        <v>OK</v>
      </c>
      <c r="W43" s="159" t="s">
        <v>167</v>
      </c>
      <c r="X43" s="151"/>
      <c r="Y43" s="151"/>
      <c r="Z43" s="151"/>
      <c r="AA43" s="151"/>
      <c r="AB43" s="151"/>
      <c r="AC43" s="151"/>
      <c r="AD43" s="151"/>
      <c r="AE43" s="151"/>
      <c r="AF43" s="151"/>
      <c r="AG43" s="151"/>
      <c r="AH43" s="151"/>
      <c r="AI43" s="151"/>
      <c r="AJ43" s="151"/>
    </row>
    <row r="44" spans="1:36" s="83" customFormat="1" ht="15" customHeight="1" x14ac:dyDescent="0.4">
      <c r="A44" s="108"/>
      <c r="B44" s="298"/>
      <c r="C44" s="253" t="s">
        <v>204</v>
      </c>
      <c r="D44" s="174"/>
      <c r="E44" s="174"/>
      <c r="F44" s="174"/>
      <c r="G44" s="174"/>
      <c r="H44" s="174"/>
      <c r="I44" s="174"/>
      <c r="J44" s="174"/>
      <c r="K44" s="174"/>
      <c r="L44" s="174"/>
      <c r="M44" s="174"/>
      <c r="N44" s="175"/>
      <c r="O44" s="141"/>
      <c r="P44" s="142"/>
      <c r="Q44" s="142"/>
      <c r="R44" s="142"/>
      <c r="S44" s="142"/>
      <c r="T44" s="142"/>
      <c r="U44" s="142"/>
      <c r="V44" s="142"/>
      <c r="W44" s="160" t="s">
        <v>168</v>
      </c>
      <c r="X44" s="151"/>
      <c r="Y44" s="151"/>
      <c r="Z44" s="151"/>
      <c r="AA44" s="151"/>
      <c r="AB44" s="151"/>
      <c r="AC44" s="151"/>
      <c r="AD44" s="151"/>
      <c r="AE44" s="151"/>
      <c r="AF44" s="151"/>
      <c r="AG44" s="151"/>
      <c r="AH44" s="151"/>
      <c r="AI44" s="151"/>
      <c r="AJ44" s="151"/>
    </row>
    <row r="45" spans="1:36" s="83" customFormat="1" ht="30" customHeight="1" x14ac:dyDescent="0.4">
      <c r="A45" s="108"/>
      <c r="B45" s="111" t="s">
        <v>187</v>
      </c>
      <c r="C45" s="107"/>
      <c r="D45" s="359" t="s">
        <v>188</v>
      </c>
      <c r="E45" s="359"/>
      <c r="F45" s="359"/>
      <c r="G45" s="182"/>
      <c r="H45" s="182"/>
      <c r="I45" s="109"/>
      <c r="J45" s="198" t="s">
        <v>189</v>
      </c>
      <c r="K45" s="198"/>
      <c r="L45" s="198"/>
      <c r="M45" s="198"/>
      <c r="N45" s="315"/>
      <c r="O45" s="161" t="str">
        <f>IF(AND(P45=TRUE,Q45=TRUE),"どちらかにチェックを入れてください。","")</f>
        <v/>
      </c>
      <c r="P45" s="142" t="b">
        <v>0</v>
      </c>
      <c r="Q45" s="142" t="b">
        <v>0</v>
      </c>
      <c r="R45" s="142"/>
      <c r="S45" s="142"/>
      <c r="T45" s="142"/>
      <c r="U45" s="142"/>
      <c r="V45" s="142" t="str">
        <f>IF(Q40=TRUE,IF(OR(P45=TRUE,Q45=TRUE),"OK","NG"),"OK")</f>
        <v>OK</v>
      </c>
      <c r="W45" s="159" t="s">
        <v>169</v>
      </c>
      <c r="X45" s="151"/>
      <c r="Y45" s="151"/>
      <c r="Z45" s="151"/>
      <c r="AA45" s="151"/>
      <c r="AB45" s="151"/>
      <c r="AC45" s="151"/>
      <c r="AD45" s="151"/>
      <c r="AE45" s="151"/>
      <c r="AF45" s="151"/>
      <c r="AG45" s="151"/>
      <c r="AH45" s="151"/>
      <c r="AI45" s="151"/>
      <c r="AJ45" s="151"/>
    </row>
    <row r="46" spans="1:36" s="83" customFormat="1" ht="30" customHeight="1" x14ac:dyDescent="0.4">
      <c r="A46" s="108"/>
      <c r="B46" s="212" t="s">
        <v>190</v>
      </c>
      <c r="C46" s="320" t="s">
        <v>191</v>
      </c>
      <c r="D46" s="321"/>
      <c r="E46" s="321"/>
      <c r="F46" s="321"/>
      <c r="G46" s="319" t="s">
        <v>210</v>
      </c>
      <c r="H46" s="319"/>
      <c r="I46" s="319"/>
      <c r="J46" s="319"/>
      <c r="K46" s="318"/>
      <c r="L46" s="318"/>
      <c r="M46" s="318"/>
      <c r="N46" s="318"/>
      <c r="O46" s="141"/>
      <c r="P46" s="149"/>
      <c r="Q46" s="153" t="e">
        <f>総アルコール濃度計算表!Q48</f>
        <v>#VALUE!</v>
      </c>
      <c r="R46" s="142"/>
      <c r="S46" s="142"/>
      <c r="T46" s="142"/>
      <c r="U46" s="142"/>
      <c r="V46" s="142"/>
      <c r="W46" s="151"/>
      <c r="X46" s="151"/>
      <c r="Y46" s="151"/>
      <c r="Z46" s="151"/>
      <c r="AA46" s="151"/>
      <c r="AB46" s="151"/>
      <c r="AC46" s="151"/>
      <c r="AD46" s="151"/>
      <c r="AE46" s="151"/>
      <c r="AF46" s="151"/>
      <c r="AG46" s="151"/>
      <c r="AH46" s="151"/>
      <c r="AI46" s="151"/>
      <c r="AJ46" s="151"/>
    </row>
    <row r="47" spans="1:36" s="83" customFormat="1" ht="15" customHeight="1" x14ac:dyDescent="0.4">
      <c r="A47" s="108"/>
      <c r="B47" s="353"/>
      <c r="C47" s="322" t="s">
        <v>165</v>
      </c>
      <c r="D47" s="202"/>
      <c r="E47" s="202"/>
      <c r="F47" s="202"/>
      <c r="G47" s="323"/>
      <c r="H47" s="323"/>
      <c r="I47" s="323"/>
      <c r="J47" s="323"/>
      <c r="K47" s="323"/>
      <c r="L47" s="323"/>
      <c r="M47" s="323"/>
      <c r="N47" s="324"/>
      <c r="O47" s="151"/>
      <c r="P47" s="142"/>
      <c r="Q47" s="149"/>
      <c r="R47" s="142"/>
      <c r="S47" s="153"/>
      <c r="T47" s="142"/>
      <c r="U47" s="142"/>
      <c r="V47" s="142" t="str">
        <f>IF(Q45=TRUE,IF(C48="","NG","OK"),"")</f>
        <v/>
      </c>
      <c r="W47" s="150"/>
      <c r="X47" s="151"/>
      <c r="Y47" s="151"/>
      <c r="Z47" s="151"/>
      <c r="AA47" s="151"/>
      <c r="AB47" s="151"/>
      <c r="AC47" s="151"/>
      <c r="AD47" s="151"/>
      <c r="AE47" s="151"/>
      <c r="AF47" s="151"/>
      <c r="AG47" s="151"/>
      <c r="AH47" s="151"/>
      <c r="AI47" s="151"/>
      <c r="AJ47" s="151"/>
    </row>
    <row r="48" spans="1:36" s="83" customFormat="1" ht="39.950000000000003" customHeight="1" x14ac:dyDescent="0.4">
      <c r="A48" s="108"/>
      <c r="B48" s="353"/>
      <c r="C48" s="410"/>
      <c r="D48" s="411"/>
      <c r="E48" s="411"/>
      <c r="F48" s="411"/>
      <c r="G48" s="411"/>
      <c r="H48" s="411"/>
      <c r="I48" s="411"/>
      <c r="J48" s="411"/>
      <c r="K48" s="411"/>
      <c r="L48" s="411"/>
      <c r="M48" s="411"/>
      <c r="N48" s="412"/>
      <c r="O48" s="151"/>
      <c r="P48" s="142"/>
      <c r="Q48" s="142"/>
      <c r="R48" s="142"/>
      <c r="S48" s="142"/>
      <c r="T48" s="142"/>
      <c r="U48" s="142"/>
      <c r="V48" s="142" t="str">
        <f>IF(Q40=TRUE,IF(Q46="","NG","OK"),"")</f>
        <v/>
      </c>
      <c r="W48" s="150"/>
      <c r="X48" s="151"/>
      <c r="Y48" s="151"/>
      <c r="Z48" s="151"/>
      <c r="AA48" s="151"/>
      <c r="AB48" s="151"/>
      <c r="AC48" s="151"/>
      <c r="AD48" s="151"/>
      <c r="AE48" s="151"/>
      <c r="AF48" s="151"/>
      <c r="AG48" s="151"/>
      <c r="AH48" s="151"/>
      <c r="AI48" s="151"/>
      <c r="AJ48" s="151"/>
    </row>
    <row r="49" spans="1:36" ht="30" customHeight="1" x14ac:dyDescent="0.4">
      <c r="A49" s="293" t="s">
        <v>9</v>
      </c>
      <c r="B49" s="294"/>
      <c r="C49" s="113"/>
      <c r="D49" s="347" t="s">
        <v>180</v>
      </c>
      <c r="E49" s="347"/>
      <c r="F49" s="347"/>
      <c r="G49" s="347"/>
      <c r="H49" s="347"/>
      <c r="I49" s="114"/>
      <c r="J49" s="347" t="s">
        <v>1</v>
      </c>
      <c r="K49" s="347"/>
      <c r="L49" s="347"/>
      <c r="M49" s="347"/>
      <c r="N49" s="348"/>
      <c r="O49" s="141" t="str">
        <f>IF(AND(P49=TRUE,Q49=TRUE),"どちらかにチェックを入れてください。","")</f>
        <v/>
      </c>
      <c r="P49" s="142" t="b">
        <v>0</v>
      </c>
      <c r="Q49" s="142" t="b">
        <v>0</v>
      </c>
      <c r="R49" s="142"/>
      <c r="S49" s="142"/>
      <c r="T49" s="142"/>
      <c r="U49" s="142" t="str">
        <f>IF(Q49=TRUE,IF(E50="","濃縮割合を入力",IF(E50&gt;20,"NG","OK")),"")</f>
        <v/>
      </c>
      <c r="V49" s="142" t="str">
        <f>IF(OR(P49=TRUE,Q49=TRUE),"OK","NG")</f>
        <v>NG</v>
      </c>
      <c r="W49" s="143"/>
      <c r="X49" s="144"/>
      <c r="Y49" s="144"/>
      <c r="Z49" s="144"/>
      <c r="AA49" s="144"/>
      <c r="AB49" s="144"/>
      <c r="AC49" s="144"/>
      <c r="AD49" s="144"/>
      <c r="AE49" s="144"/>
      <c r="AF49" s="144"/>
      <c r="AG49" s="144"/>
      <c r="AH49" s="144"/>
      <c r="AI49" s="144"/>
      <c r="AJ49" s="144"/>
    </row>
    <row r="50" spans="1:36" ht="15" customHeight="1" x14ac:dyDescent="0.4">
      <c r="A50" s="88"/>
      <c r="B50" s="299" t="s">
        <v>10</v>
      </c>
      <c r="C50" s="254" t="s">
        <v>11</v>
      </c>
      <c r="D50" s="255"/>
      <c r="E50" s="189"/>
      <c r="F50" s="189"/>
      <c r="G50" s="189"/>
      <c r="H50" s="413" t="s">
        <v>12</v>
      </c>
      <c r="I50" s="413"/>
      <c r="J50" s="413"/>
      <c r="K50" s="413"/>
      <c r="L50" s="413"/>
      <c r="M50" s="413"/>
      <c r="N50" s="414"/>
      <c r="O50" s="141"/>
      <c r="P50" s="142"/>
      <c r="Q50" s="142"/>
      <c r="R50" s="142"/>
      <c r="S50" s="142"/>
      <c r="T50" s="142"/>
      <c r="U50" s="142"/>
      <c r="V50" s="142" t="str">
        <f>IF(Q49=TRUE,IF(E50="","NG","OK"),"")</f>
        <v/>
      </c>
      <c r="W50" s="143"/>
      <c r="X50" s="144"/>
      <c r="Y50" s="144"/>
      <c r="Z50" s="144"/>
      <c r="AA50" s="144"/>
      <c r="AB50" s="144"/>
      <c r="AC50" s="144"/>
      <c r="AD50" s="144"/>
      <c r="AE50" s="144"/>
      <c r="AF50" s="144"/>
      <c r="AG50" s="144"/>
      <c r="AH50" s="144"/>
      <c r="AI50" s="144"/>
      <c r="AJ50" s="144"/>
    </row>
    <row r="51" spans="1:36" ht="15" customHeight="1" x14ac:dyDescent="0.4">
      <c r="A51" s="89"/>
      <c r="B51" s="300"/>
      <c r="C51" s="253" t="s">
        <v>13</v>
      </c>
      <c r="D51" s="174"/>
      <c r="E51" s="174"/>
      <c r="F51" s="174"/>
      <c r="G51" s="174"/>
      <c r="H51" s="174"/>
      <c r="I51" s="174"/>
      <c r="J51" s="174"/>
      <c r="K51" s="174"/>
      <c r="L51" s="174"/>
      <c r="M51" s="174"/>
      <c r="N51" s="175"/>
      <c r="O51" s="141"/>
      <c r="P51" s="142"/>
      <c r="Q51" s="142"/>
      <c r="R51" s="142"/>
      <c r="S51" s="142"/>
      <c r="T51" s="142"/>
      <c r="U51" s="142"/>
      <c r="V51" s="142"/>
      <c r="W51" s="143"/>
      <c r="X51" s="144"/>
      <c r="Y51" s="144"/>
      <c r="Z51" s="144"/>
      <c r="AA51" s="144"/>
      <c r="AB51" s="144"/>
      <c r="AC51" s="144"/>
      <c r="AD51" s="144"/>
      <c r="AE51" s="144"/>
      <c r="AF51" s="144"/>
      <c r="AG51" s="144"/>
      <c r="AH51" s="144"/>
      <c r="AI51" s="144"/>
      <c r="AJ51" s="144"/>
    </row>
    <row r="52" spans="1:36" ht="15" customHeight="1" x14ac:dyDescent="0.4">
      <c r="A52" s="249" t="s">
        <v>176</v>
      </c>
      <c r="B52" s="250"/>
      <c r="C52" s="112"/>
      <c r="D52" s="185" t="s">
        <v>180</v>
      </c>
      <c r="E52" s="185"/>
      <c r="F52" s="185"/>
      <c r="G52" s="185"/>
      <c r="H52" s="185"/>
      <c r="I52" s="84"/>
      <c r="J52" s="185" t="s">
        <v>1</v>
      </c>
      <c r="K52" s="185"/>
      <c r="L52" s="185"/>
      <c r="M52" s="185"/>
      <c r="N52" s="352"/>
      <c r="O52" s="369" t="str">
        <f>IF(AND(P52=TRUE,Q52=TRUE),"どちらかにチェックを入れてください。","")</f>
        <v/>
      </c>
      <c r="P52" s="142" t="b">
        <v>0</v>
      </c>
      <c r="Q52" s="142" t="b">
        <v>0</v>
      </c>
      <c r="R52" s="142"/>
      <c r="S52" s="142"/>
      <c r="T52" s="142"/>
      <c r="U52" s="142" t="str">
        <f>IF(Q52=TRUE,"NG","OK")</f>
        <v>OK</v>
      </c>
      <c r="V52" s="142" t="str">
        <f>IF(OR(P52=TRUE,Q52=TRUE),"OK","NG")</f>
        <v>NG</v>
      </c>
      <c r="W52" s="143"/>
      <c r="X52" s="144"/>
      <c r="Y52" s="144"/>
      <c r="Z52" s="144"/>
      <c r="AA52" s="144"/>
      <c r="AB52" s="144"/>
      <c r="AC52" s="144"/>
      <c r="AD52" s="144"/>
      <c r="AE52" s="144"/>
      <c r="AF52" s="144"/>
      <c r="AG52" s="144"/>
      <c r="AH52" s="144"/>
      <c r="AI52" s="144"/>
      <c r="AJ52" s="144"/>
    </row>
    <row r="53" spans="1:36" ht="15" customHeight="1" x14ac:dyDescent="0.4">
      <c r="A53" s="251"/>
      <c r="B53" s="252"/>
      <c r="C53" s="290" t="s">
        <v>14</v>
      </c>
      <c r="D53" s="291"/>
      <c r="E53" s="291"/>
      <c r="F53" s="291"/>
      <c r="G53" s="291"/>
      <c r="H53" s="291"/>
      <c r="I53" s="291"/>
      <c r="J53" s="291"/>
      <c r="K53" s="291"/>
      <c r="L53" s="291"/>
      <c r="M53" s="291"/>
      <c r="N53" s="292"/>
      <c r="O53" s="369"/>
      <c r="P53" s="142"/>
      <c r="Q53" s="142"/>
      <c r="R53" s="142"/>
      <c r="S53" s="142"/>
      <c r="T53" s="142"/>
      <c r="U53" s="142"/>
      <c r="V53" s="142"/>
      <c r="W53" s="143"/>
      <c r="X53" s="144"/>
      <c r="Y53" s="144"/>
      <c r="Z53" s="144"/>
      <c r="AA53" s="144"/>
      <c r="AB53" s="144"/>
      <c r="AC53" s="144"/>
      <c r="AD53" s="144"/>
      <c r="AE53" s="144"/>
      <c r="AF53" s="144"/>
      <c r="AG53" s="144"/>
      <c r="AH53" s="144"/>
      <c r="AI53" s="144"/>
      <c r="AJ53" s="144"/>
    </row>
    <row r="54" spans="1:36" ht="15" customHeight="1" x14ac:dyDescent="0.4">
      <c r="A54" s="301" t="s">
        <v>175</v>
      </c>
      <c r="B54" s="302"/>
      <c r="C54" s="112"/>
      <c r="D54" s="185" t="s">
        <v>180</v>
      </c>
      <c r="E54" s="185"/>
      <c r="F54" s="185"/>
      <c r="G54" s="185"/>
      <c r="H54" s="185"/>
      <c r="I54" s="84"/>
      <c r="J54" s="185" t="s">
        <v>1</v>
      </c>
      <c r="K54" s="185"/>
      <c r="L54" s="185"/>
      <c r="M54" s="185"/>
      <c r="N54" s="352"/>
      <c r="O54" s="369" t="str">
        <f>IF(AND(P54=TRUE,Q54=TRUE),"どちらかにチェックを入れてください。","")</f>
        <v/>
      </c>
      <c r="P54" s="142" t="b">
        <v>0</v>
      </c>
      <c r="Q54" s="142" t="b">
        <v>0</v>
      </c>
      <c r="R54" s="142"/>
      <c r="S54" s="142"/>
      <c r="T54" s="142"/>
      <c r="U54" s="142" t="str">
        <f>IF(AND(P54=FALSE,Q54=FALSE),"",IF(AND(P17=TRUE,Q54=TRUE),"NG","OK"))</f>
        <v/>
      </c>
      <c r="V54" s="142" t="str">
        <f>IF(OR(P54=TRUE,Q54=TRUE),"OK","NG")</f>
        <v>NG</v>
      </c>
      <c r="W54" s="143"/>
      <c r="X54" s="144"/>
      <c r="Y54" s="144"/>
      <c r="Z54" s="144"/>
      <c r="AA54" s="144"/>
      <c r="AB54" s="144"/>
      <c r="AC54" s="144"/>
      <c r="AD54" s="144"/>
      <c r="AE54" s="144"/>
      <c r="AF54" s="144"/>
      <c r="AG54" s="144"/>
      <c r="AH54" s="144"/>
      <c r="AI54" s="144"/>
      <c r="AJ54" s="144"/>
    </row>
    <row r="55" spans="1:36" ht="15" customHeight="1" x14ac:dyDescent="0.4">
      <c r="A55" s="303"/>
      <c r="B55" s="304"/>
      <c r="C55" s="257" t="s">
        <v>158</v>
      </c>
      <c r="D55" s="257"/>
      <c r="E55" s="257"/>
      <c r="F55" s="257"/>
      <c r="G55" s="257"/>
      <c r="H55" s="257"/>
      <c r="I55" s="257"/>
      <c r="J55" s="257"/>
      <c r="K55" s="257"/>
      <c r="L55" s="257"/>
      <c r="M55" s="257"/>
      <c r="N55" s="258"/>
      <c r="O55" s="369"/>
      <c r="P55" s="142"/>
      <c r="Q55" s="142"/>
      <c r="R55" s="142"/>
      <c r="S55" s="142"/>
      <c r="T55" s="142"/>
      <c r="U55" s="142"/>
      <c r="V55" s="142"/>
      <c r="W55" s="143"/>
      <c r="X55" s="144"/>
      <c r="Y55" s="144"/>
      <c r="Z55" s="144"/>
      <c r="AA55" s="144"/>
      <c r="AB55" s="144"/>
      <c r="AC55" s="144"/>
      <c r="AD55" s="144"/>
      <c r="AE55" s="144"/>
      <c r="AF55" s="144"/>
      <c r="AG55" s="144"/>
      <c r="AH55" s="144"/>
      <c r="AI55" s="144"/>
      <c r="AJ55" s="144"/>
    </row>
    <row r="56" spans="1:36" ht="15" customHeight="1" x14ac:dyDescent="0.4">
      <c r="A56" s="97"/>
      <c r="B56" s="299" t="s">
        <v>139</v>
      </c>
      <c r="C56" s="122"/>
      <c r="D56" s="185" t="s">
        <v>140</v>
      </c>
      <c r="E56" s="185"/>
      <c r="F56" s="119"/>
      <c r="G56" s="185" t="s">
        <v>149</v>
      </c>
      <c r="H56" s="185"/>
      <c r="I56" s="119"/>
      <c r="J56" s="247" t="s">
        <v>215</v>
      </c>
      <c r="K56" s="247"/>
      <c r="L56" s="248"/>
      <c r="M56" s="248"/>
      <c r="N56" s="127" t="s">
        <v>154</v>
      </c>
      <c r="O56" s="367" t="str">
        <f>IF(AND(P56=TRUE,Q56=TRUE,R56=TRUE),"いずれかにチェックを入れてください。","")</f>
        <v/>
      </c>
      <c r="P56" s="142" t="b">
        <v>0</v>
      </c>
      <c r="Q56" s="142" t="b">
        <v>0</v>
      </c>
      <c r="R56" s="142" t="b">
        <v>0</v>
      </c>
      <c r="S56" s="142"/>
      <c r="T56" s="142"/>
      <c r="U56" s="142"/>
      <c r="V56" s="142"/>
      <c r="W56" s="143"/>
      <c r="X56" s="144"/>
      <c r="Y56" s="144"/>
      <c r="Z56" s="144"/>
      <c r="AA56" s="144"/>
      <c r="AB56" s="144"/>
      <c r="AC56" s="144"/>
      <c r="AD56" s="144"/>
      <c r="AE56" s="144"/>
      <c r="AF56" s="144"/>
      <c r="AG56" s="144"/>
      <c r="AH56" s="144"/>
      <c r="AI56" s="144"/>
      <c r="AJ56" s="144"/>
    </row>
    <row r="57" spans="1:36" ht="50.1" customHeight="1" x14ac:dyDescent="0.4">
      <c r="A57" s="120"/>
      <c r="B57" s="300"/>
      <c r="C57" s="311" t="s">
        <v>202</v>
      </c>
      <c r="D57" s="257"/>
      <c r="E57" s="257"/>
      <c r="F57" s="257"/>
      <c r="G57" s="257"/>
      <c r="H57" s="257"/>
      <c r="I57" s="257"/>
      <c r="J57" s="257"/>
      <c r="K57" s="257"/>
      <c r="L57" s="257"/>
      <c r="M57" s="257"/>
      <c r="N57" s="258"/>
      <c r="O57" s="367"/>
      <c r="P57" s="142"/>
      <c r="Q57" s="142"/>
      <c r="R57" s="142"/>
      <c r="S57" s="142"/>
      <c r="T57" s="142"/>
      <c r="U57" s="142"/>
      <c r="V57" s="142"/>
      <c r="W57" s="143"/>
      <c r="X57" s="144"/>
      <c r="Y57" s="144"/>
      <c r="Z57" s="144"/>
      <c r="AA57" s="144"/>
      <c r="AB57" s="144"/>
      <c r="AC57" s="144"/>
      <c r="AD57" s="144"/>
      <c r="AE57" s="144"/>
      <c r="AF57" s="144"/>
      <c r="AG57" s="144"/>
      <c r="AH57" s="144"/>
      <c r="AI57" s="144"/>
      <c r="AJ57" s="144"/>
    </row>
    <row r="58" spans="1:36" ht="15" customHeight="1" x14ac:dyDescent="0.4">
      <c r="A58" s="177"/>
      <c r="B58" s="172" t="s">
        <v>21</v>
      </c>
      <c r="C58" s="85"/>
      <c r="D58" s="307" t="s">
        <v>157</v>
      </c>
      <c r="E58" s="307"/>
      <c r="F58" s="307"/>
      <c r="G58" s="119"/>
      <c r="H58" s="198" t="s">
        <v>156</v>
      </c>
      <c r="I58" s="198"/>
      <c r="J58" s="198"/>
      <c r="K58" s="119"/>
      <c r="L58" s="198" t="s">
        <v>151</v>
      </c>
      <c r="M58" s="198"/>
      <c r="N58" s="315"/>
      <c r="O58" s="367" t="str">
        <f>IF(AND(P58=TRUE,Q58=TRUE,R58=TRUE),"いずれかにチェックを入れてください。","")</f>
        <v/>
      </c>
      <c r="P58" s="142" t="b">
        <v>0</v>
      </c>
      <c r="Q58" s="142" t="b">
        <v>0</v>
      </c>
      <c r="R58" s="142" t="b">
        <v>0</v>
      </c>
      <c r="S58" s="142"/>
      <c r="T58" s="142"/>
      <c r="U58" s="142" t="str">
        <f>IF(AND(P58=FALSE,Q58=FALSE,R58=FALSE),"",IF(R58=TRUE,"NG","OK"))</f>
        <v/>
      </c>
      <c r="V58" s="142" t="str">
        <f>IF(Q54=TRUE,IF(OR(P58=TRUE,Q58=TRUE,R58=TRUE),"OK","NG"),"OK")</f>
        <v>OK</v>
      </c>
      <c r="W58" s="143"/>
      <c r="X58" s="144"/>
      <c r="Y58" s="144"/>
      <c r="Z58" s="144"/>
      <c r="AA58" s="144"/>
      <c r="AB58" s="144"/>
      <c r="AC58" s="144"/>
      <c r="AD58" s="144"/>
      <c r="AE58" s="144"/>
      <c r="AF58" s="144"/>
      <c r="AG58" s="144"/>
      <c r="AH58" s="144"/>
      <c r="AI58" s="144"/>
      <c r="AJ58" s="144"/>
    </row>
    <row r="59" spans="1:36" ht="15" customHeight="1" x14ac:dyDescent="0.4">
      <c r="A59" s="177"/>
      <c r="B59" s="180"/>
      <c r="C59" s="267" t="s">
        <v>150</v>
      </c>
      <c r="D59" s="257"/>
      <c r="E59" s="257"/>
      <c r="F59" s="257"/>
      <c r="G59" s="257"/>
      <c r="H59" s="257"/>
      <c r="I59" s="257"/>
      <c r="J59" s="257"/>
      <c r="K59" s="257"/>
      <c r="L59" s="257"/>
      <c r="M59" s="257"/>
      <c r="N59" s="258"/>
      <c r="O59" s="367"/>
      <c r="P59" s="142"/>
      <c r="Q59" s="142"/>
      <c r="R59" s="142"/>
      <c r="S59" s="142"/>
      <c r="T59" s="142"/>
      <c r="U59" s="142"/>
      <c r="V59" s="142"/>
      <c r="W59" s="143"/>
      <c r="X59" s="144"/>
      <c r="Y59" s="144"/>
      <c r="Z59" s="144"/>
      <c r="AA59" s="144"/>
      <c r="AB59" s="144"/>
      <c r="AC59" s="144"/>
      <c r="AD59" s="144"/>
      <c r="AE59" s="144"/>
      <c r="AF59" s="144"/>
      <c r="AG59" s="144"/>
      <c r="AH59" s="144"/>
      <c r="AI59" s="144"/>
      <c r="AJ59" s="144"/>
    </row>
    <row r="60" spans="1:36" ht="15" customHeight="1" x14ac:dyDescent="0.4">
      <c r="A60" s="177"/>
      <c r="B60" s="312" t="s">
        <v>22</v>
      </c>
      <c r="C60" s="85"/>
      <c r="D60" s="198" t="s">
        <v>23</v>
      </c>
      <c r="E60" s="198"/>
      <c r="F60" s="198"/>
      <c r="G60" s="126"/>
      <c r="H60" s="198" t="s">
        <v>115</v>
      </c>
      <c r="I60" s="198"/>
      <c r="J60" s="198"/>
      <c r="K60" s="126"/>
      <c r="L60" s="198" t="s">
        <v>114</v>
      </c>
      <c r="M60" s="198"/>
      <c r="N60" s="315"/>
      <c r="O60" s="141" t="str">
        <f>IF(AND(P60=TRUE,Q60=TRUE,R60=TRUE),"いずれかにチェックを入れてください。","")</f>
        <v/>
      </c>
      <c r="P60" s="142" t="b">
        <v>0</v>
      </c>
      <c r="Q60" s="142" t="b">
        <v>0</v>
      </c>
      <c r="R60" s="142" t="b">
        <v>0</v>
      </c>
      <c r="S60" s="142"/>
      <c r="T60" s="142"/>
      <c r="U60" s="142" t="str">
        <f>IF(AND(P60=FALSE,Q60=FALSE,R60=FALSE),"",IF(AND(Q58=TRUE,P60=TRUE),"NG","OK"))</f>
        <v/>
      </c>
      <c r="V60" s="142" t="str">
        <f>IF(Q54=TRUE,IF(OR(P60=TRUE,Q60=TRUE,R60=TRUE),"OK","NG"),"OK")</f>
        <v>OK</v>
      </c>
      <c r="W60" s="143"/>
      <c r="X60" s="144"/>
      <c r="Y60" s="144"/>
      <c r="Z60" s="144"/>
      <c r="AA60" s="144"/>
      <c r="AB60" s="144"/>
      <c r="AC60" s="144"/>
      <c r="AD60" s="144"/>
      <c r="AE60" s="144"/>
      <c r="AF60" s="144"/>
      <c r="AG60" s="144"/>
      <c r="AH60" s="144"/>
      <c r="AI60" s="144"/>
      <c r="AJ60" s="144"/>
    </row>
    <row r="61" spans="1:36" ht="15" customHeight="1" x14ac:dyDescent="0.4">
      <c r="A61" s="177"/>
      <c r="B61" s="313"/>
      <c r="C61" s="372" t="s">
        <v>178</v>
      </c>
      <c r="D61" s="373"/>
      <c r="E61" s="373"/>
      <c r="F61" s="373"/>
      <c r="G61" s="373"/>
      <c r="H61" s="373"/>
      <c r="I61" s="373"/>
      <c r="J61" s="373"/>
      <c r="K61" s="373"/>
      <c r="L61" s="373"/>
      <c r="M61" s="373"/>
      <c r="N61" s="374"/>
      <c r="O61" s="141" t="str">
        <f>IF(OR(P60=FALSE,E62=""),"",IF(AND(E62&gt;=52,86&gt;=E62),"OK","実アルコール分を確認してください。"))</f>
        <v/>
      </c>
      <c r="P61" s="142"/>
      <c r="Q61" s="142"/>
      <c r="R61" s="142"/>
      <c r="S61" s="142"/>
      <c r="T61" s="142"/>
      <c r="U61" s="142" t="str">
        <f>IF(AND(P60=FALSE,Q60=FALSE,R60=FALSE),"",IF(R60=TRUE,"NG","OK"))</f>
        <v/>
      </c>
      <c r="V61" s="142" t="str">
        <f>IF(Q54=TRUE,IF(E62="","NG","OK"),"OK")</f>
        <v>OK</v>
      </c>
      <c r="W61" s="143"/>
      <c r="X61" s="144"/>
      <c r="Y61" s="144"/>
      <c r="Z61" s="144"/>
      <c r="AA61" s="144"/>
      <c r="AB61" s="144"/>
      <c r="AC61" s="144"/>
      <c r="AD61" s="144"/>
      <c r="AE61" s="144"/>
      <c r="AF61" s="144"/>
      <c r="AG61" s="144"/>
      <c r="AH61" s="144"/>
      <c r="AI61" s="144"/>
      <c r="AJ61" s="144"/>
    </row>
    <row r="62" spans="1:36" ht="15" customHeight="1" x14ac:dyDescent="0.4">
      <c r="A62" s="177"/>
      <c r="B62" s="314"/>
      <c r="C62" s="364" t="s">
        <v>146</v>
      </c>
      <c r="D62" s="365"/>
      <c r="E62" s="308"/>
      <c r="F62" s="308"/>
      <c r="G62" s="121" t="s">
        <v>101</v>
      </c>
      <c r="H62" s="309"/>
      <c r="I62" s="309"/>
      <c r="J62" s="309"/>
      <c r="K62" s="309"/>
      <c r="L62" s="309"/>
      <c r="M62" s="309"/>
      <c r="N62" s="310"/>
      <c r="O62" s="141" t="str">
        <f>IF(OR(Q60=FALSE,E62=""),"",IF(E62&gt;=96,"","実アルコール分を確認してください。"))</f>
        <v/>
      </c>
      <c r="P62" s="142"/>
      <c r="Q62" s="142"/>
      <c r="R62" s="142"/>
      <c r="S62" s="142"/>
      <c r="T62" s="142"/>
      <c r="U62" s="142"/>
      <c r="V62" s="142"/>
      <c r="W62" s="143"/>
      <c r="X62" s="144"/>
      <c r="Y62" s="144"/>
      <c r="Z62" s="144"/>
      <c r="AA62" s="144"/>
      <c r="AB62" s="144"/>
      <c r="AC62" s="144"/>
      <c r="AD62" s="144"/>
      <c r="AE62" s="144"/>
      <c r="AF62" s="144"/>
      <c r="AG62" s="144"/>
      <c r="AH62" s="144"/>
      <c r="AI62" s="144"/>
      <c r="AJ62" s="144"/>
    </row>
    <row r="63" spans="1:36" ht="15" customHeight="1" x14ac:dyDescent="0.4">
      <c r="A63" s="177"/>
      <c r="B63" s="242" t="s">
        <v>152</v>
      </c>
      <c r="C63" s="85"/>
      <c r="D63" s="182" t="s">
        <v>0</v>
      </c>
      <c r="E63" s="187"/>
      <c r="F63" s="187"/>
      <c r="G63" s="119"/>
      <c r="H63" s="247" t="s">
        <v>24</v>
      </c>
      <c r="I63" s="247"/>
      <c r="J63" s="247"/>
      <c r="K63" s="119"/>
      <c r="L63" s="182" t="s">
        <v>25</v>
      </c>
      <c r="M63" s="182"/>
      <c r="N63" s="201"/>
      <c r="O63" s="367" t="str">
        <f>IF(AND(P63=TRUE,Q63=TRUE,R63=TRUE),"いずれかにチェックを入れてください。","")</f>
        <v/>
      </c>
      <c r="P63" s="142" t="b">
        <v>0</v>
      </c>
      <c r="Q63" s="142" t="b">
        <v>0</v>
      </c>
      <c r="R63" s="142" t="b">
        <v>0</v>
      </c>
      <c r="S63" s="142"/>
      <c r="T63" s="142"/>
      <c r="U63" s="142" t="str">
        <f>IF(AND(P63=FALSE,Q63=FALSE,R63=FALSE),"",IF(R63=TRUE,"NG","OK"))</f>
        <v/>
      </c>
      <c r="V63" s="142" t="str">
        <f>IF(Q54=TRUE,IF(OR(P63=TRUE,Q63=TRUE,R63=TRUE),"OK","NG"),"OK")</f>
        <v>OK</v>
      </c>
      <c r="W63" s="143"/>
      <c r="X63" s="144"/>
      <c r="Y63" s="144"/>
      <c r="Z63" s="144"/>
      <c r="AA63" s="144"/>
      <c r="AB63" s="144"/>
      <c r="AC63" s="144"/>
      <c r="AD63" s="144"/>
      <c r="AE63" s="144"/>
      <c r="AF63" s="144"/>
      <c r="AG63" s="144"/>
      <c r="AH63" s="144"/>
      <c r="AI63" s="144"/>
      <c r="AJ63" s="144"/>
    </row>
    <row r="64" spans="1:36" ht="15" customHeight="1" x14ac:dyDescent="0.4">
      <c r="A64" s="177"/>
      <c r="B64" s="173"/>
      <c r="C64" s="316" t="s">
        <v>100</v>
      </c>
      <c r="D64" s="316"/>
      <c r="E64" s="316"/>
      <c r="F64" s="316"/>
      <c r="G64" s="316"/>
      <c r="H64" s="316"/>
      <c r="I64" s="316"/>
      <c r="J64" s="316"/>
      <c r="K64" s="316"/>
      <c r="L64" s="316"/>
      <c r="M64" s="316"/>
      <c r="N64" s="317"/>
      <c r="O64" s="367"/>
      <c r="P64" s="142"/>
      <c r="Q64" s="142"/>
      <c r="R64" s="142"/>
      <c r="S64" s="142"/>
      <c r="T64" s="142"/>
      <c r="U64" s="142"/>
      <c r="V64" s="142"/>
      <c r="W64" s="143"/>
      <c r="X64" s="144"/>
      <c r="Y64" s="144"/>
      <c r="Z64" s="144"/>
      <c r="AA64" s="144"/>
      <c r="AB64" s="144"/>
      <c r="AC64" s="144"/>
      <c r="AD64" s="144"/>
      <c r="AE64" s="144"/>
      <c r="AF64" s="144"/>
      <c r="AG64" s="144"/>
      <c r="AH64" s="144"/>
      <c r="AI64" s="144"/>
      <c r="AJ64" s="144"/>
    </row>
    <row r="65" spans="1:36" ht="30" customHeight="1" x14ac:dyDescent="0.4">
      <c r="A65" s="204" t="s">
        <v>15</v>
      </c>
      <c r="B65" s="171"/>
      <c r="C65" s="107"/>
      <c r="D65" s="205" t="s">
        <v>180</v>
      </c>
      <c r="E65" s="205"/>
      <c r="F65" s="205"/>
      <c r="G65" s="205"/>
      <c r="H65" s="205"/>
      <c r="I65" s="106"/>
      <c r="J65" s="205" t="s">
        <v>1</v>
      </c>
      <c r="K65" s="205"/>
      <c r="L65" s="205"/>
      <c r="M65" s="205"/>
      <c r="N65" s="206"/>
      <c r="O65" s="141" t="str">
        <f>IF(AND(P65=TRUE,Q65=TRUE),"どちらかにチェックを入れてください。","")</f>
        <v/>
      </c>
      <c r="P65" s="142" t="b">
        <v>0</v>
      </c>
      <c r="Q65" s="142" t="b">
        <v>0</v>
      </c>
      <c r="R65" s="142"/>
      <c r="S65" s="142"/>
      <c r="T65" s="142"/>
      <c r="U65" s="142"/>
      <c r="V65" s="142" t="str">
        <f>IF(OR(P65=TRUE,Q65=TRUE),"OK","NG")</f>
        <v>NG</v>
      </c>
      <c r="W65" s="143"/>
      <c r="X65" s="144"/>
      <c r="Y65" s="144"/>
      <c r="Z65" s="144"/>
      <c r="AA65" s="144"/>
      <c r="AB65" s="144"/>
      <c r="AC65" s="144"/>
      <c r="AD65" s="144"/>
      <c r="AE65" s="144"/>
      <c r="AF65" s="144"/>
      <c r="AG65" s="144"/>
      <c r="AH65" s="144"/>
      <c r="AI65" s="144"/>
      <c r="AJ65" s="144"/>
    </row>
    <row r="66" spans="1:36" ht="30" customHeight="1" x14ac:dyDescent="0.4">
      <c r="A66" s="173"/>
      <c r="B66" s="92" t="s">
        <v>16</v>
      </c>
      <c r="C66" s="128"/>
      <c r="D66" s="135" t="s">
        <v>143</v>
      </c>
      <c r="E66" s="128"/>
      <c r="F66" s="135" t="s">
        <v>144</v>
      </c>
      <c r="G66" s="135"/>
      <c r="H66" s="135" t="s">
        <v>104</v>
      </c>
      <c r="I66" s="128"/>
      <c r="J66" s="135" t="s">
        <v>105</v>
      </c>
      <c r="K66" s="128"/>
      <c r="L66" s="128" t="s">
        <v>103</v>
      </c>
      <c r="M66" s="359"/>
      <c r="N66" s="360"/>
      <c r="O66" s="141"/>
      <c r="P66" s="142" t="b">
        <v>0</v>
      </c>
      <c r="Q66" s="142" t="b">
        <v>0</v>
      </c>
      <c r="R66" s="142" t="b">
        <v>0</v>
      </c>
      <c r="S66" s="142" t="b">
        <v>0</v>
      </c>
      <c r="T66" s="142" t="b">
        <v>0</v>
      </c>
      <c r="U66" s="142"/>
      <c r="V66" s="142" t="str">
        <f>IF(Q65=TRUE,IF(OR(P66=TRUE,Q66=TRUE,R66=TRUE,S66=TRUE,T66=TRUE),"OK","NG"),"OK")</f>
        <v>OK</v>
      </c>
      <c r="W66" s="143"/>
      <c r="X66" s="144"/>
      <c r="Y66" s="144"/>
      <c r="Z66" s="144"/>
      <c r="AA66" s="144"/>
      <c r="AB66" s="144"/>
      <c r="AC66" s="144"/>
      <c r="AD66" s="144"/>
      <c r="AE66" s="144"/>
      <c r="AF66" s="144"/>
      <c r="AG66" s="144"/>
      <c r="AH66" s="144"/>
      <c r="AI66" s="144"/>
      <c r="AJ66" s="144"/>
    </row>
    <row r="67" spans="1:36" ht="15" customHeight="1" x14ac:dyDescent="0.4">
      <c r="A67" s="173"/>
      <c r="B67" s="242" t="s">
        <v>17</v>
      </c>
      <c r="C67" s="305"/>
      <c r="D67" s="185" t="s">
        <v>18</v>
      </c>
      <c r="E67" s="185"/>
      <c r="F67" s="185"/>
      <c r="G67" s="185" t="s">
        <v>19</v>
      </c>
      <c r="H67" s="185"/>
      <c r="I67" s="185"/>
      <c r="J67" s="185" t="s">
        <v>211</v>
      </c>
      <c r="K67" s="185"/>
      <c r="L67" s="185"/>
      <c r="M67" s="185" t="s">
        <v>102</v>
      </c>
      <c r="N67" s="352"/>
      <c r="O67" s="141"/>
      <c r="P67" s="142" t="b">
        <v>0</v>
      </c>
      <c r="Q67" s="142" t="b">
        <v>0</v>
      </c>
      <c r="R67" s="142" t="b">
        <v>0</v>
      </c>
      <c r="S67" s="142" t="b">
        <v>0</v>
      </c>
      <c r="T67" s="142"/>
      <c r="U67" s="142" t="str">
        <f>IF(S67=TRUE,"NG","OK")</f>
        <v>OK</v>
      </c>
      <c r="V67" s="142" t="str">
        <f>IF(Q65=TRUE,IF(OR(P67=TRUE,Q67=TRUE,R67=TRUE,S67=TRUE),"OK","NG"),"OK")</f>
        <v>OK</v>
      </c>
      <c r="W67" s="143"/>
      <c r="X67" s="144"/>
      <c r="Y67" s="144"/>
      <c r="Z67" s="144"/>
      <c r="AA67" s="144"/>
      <c r="AB67" s="144"/>
      <c r="AC67" s="144"/>
      <c r="AD67" s="144"/>
      <c r="AE67" s="144"/>
      <c r="AF67" s="144"/>
      <c r="AG67" s="144"/>
      <c r="AH67" s="144"/>
      <c r="AI67" s="144"/>
      <c r="AJ67" s="144"/>
    </row>
    <row r="68" spans="1:36" ht="15" customHeight="1" x14ac:dyDescent="0.4">
      <c r="A68" s="173"/>
      <c r="B68" s="243"/>
      <c r="C68" s="306"/>
      <c r="D68" s="347"/>
      <c r="E68" s="347"/>
      <c r="F68" s="347"/>
      <c r="G68" s="347"/>
      <c r="H68" s="347"/>
      <c r="I68" s="347"/>
      <c r="J68" s="347"/>
      <c r="K68" s="347"/>
      <c r="L68" s="347"/>
      <c r="M68" s="347"/>
      <c r="N68" s="348"/>
      <c r="O68" s="141"/>
      <c r="P68" s="142"/>
      <c r="Q68" s="142"/>
      <c r="R68" s="142"/>
      <c r="S68" s="142"/>
      <c r="T68" s="142"/>
      <c r="U68" s="142"/>
      <c r="V68" s="142" t="str">
        <f>IF(Q65=TRUE,IF(E69="","NG","OK"),"")</f>
        <v/>
      </c>
      <c r="W68" s="143"/>
      <c r="X68" s="144"/>
      <c r="Y68" s="144"/>
      <c r="Z68" s="144"/>
      <c r="AA68" s="144"/>
      <c r="AB68" s="144"/>
      <c r="AC68" s="144"/>
      <c r="AD68" s="144"/>
      <c r="AE68" s="144"/>
      <c r="AF68" s="144"/>
      <c r="AG68" s="144"/>
      <c r="AH68" s="144"/>
      <c r="AI68" s="144"/>
      <c r="AJ68" s="144"/>
    </row>
    <row r="69" spans="1:36" ht="15" customHeight="1" x14ac:dyDescent="0.4">
      <c r="A69" s="173"/>
      <c r="B69" s="172" t="s">
        <v>20</v>
      </c>
      <c r="C69" s="179" t="s">
        <v>30</v>
      </c>
      <c r="D69" s="179"/>
      <c r="E69" s="190"/>
      <c r="F69" s="190"/>
      <c r="G69" s="190"/>
      <c r="H69" s="202" t="s">
        <v>96</v>
      </c>
      <c r="I69" s="202"/>
      <c r="J69" s="202"/>
      <c r="K69" s="202"/>
      <c r="L69" s="202"/>
      <c r="M69" s="202"/>
      <c r="N69" s="203"/>
      <c r="O69" s="141"/>
      <c r="P69" s="142"/>
      <c r="Q69" s="142"/>
      <c r="R69" s="142"/>
      <c r="S69" s="142"/>
      <c r="T69" s="142"/>
      <c r="U69" s="142" t="str">
        <f>IF(E69="","",IF(E69&gt;4,"NG","OK"))</f>
        <v/>
      </c>
      <c r="V69" s="142" t="str">
        <f>IF(L69="","",IF(L69&gt;2.5,"NG","OK"))</f>
        <v/>
      </c>
      <c r="W69" s="143"/>
      <c r="X69" s="144"/>
      <c r="Y69" s="144"/>
      <c r="Z69" s="144"/>
      <c r="AA69" s="144"/>
      <c r="AB69" s="144"/>
      <c r="AC69" s="144"/>
      <c r="AD69" s="144"/>
      <c r="AE69" s="144"/>
      <c r="AF69" s="144"/>
      <c r="AG69" s="144"/>
      <c r="AH69" s="144"/>
      <c r="AI69" s="144"/>
      <c r="AJ69" s="144"/>
    </row>
    <row r="70" spans="1:36" ht="15" customHeight="1" x14ac:dyDescent="0.4">
      <c r="A70" s="180"/>
      <c r="B70" s="180"/>
      <c r="C70" s="174" t="s">
        <v>159</v>
      </c>
      <c r="D70" s="174"/>
      <c r="E70" s="174"/>
      <c r="F70" s="174"/>
      <c r="G70" s="174"/>
      <c r="H70" s="174"/>
      <c r="I70" s="174"/>
      <c r="J70" s="174"/>
      <c r="K70" s="174"/>
      <c r="L70" s="174"/>
      <c r="M70" s="174"/>
      <c r="N70" s="175"/>
      <c r="O70" s="141"/>
      <c r="P70" s="142"/>
      <c r="Q70" s="142"/>
      <c r="R70" s="142"/>
      <c r="S70" s="142"/>
      <c r="T70" s="142"/>
      <c r="U70" s="142"/>
      <c r="V70" s="142"/>
      <c r="W70" s="143"/>
      <c r="X70" s="144"/>
      <c r="Y70" s="144"/>
      <c r="Z70" s="144"/>
      <c r="AA70" s="144"/>
      <c r="AB70" s="144"/>
      <c r="AC70" s="144"/>
      <c r="AD70" s="144"/>
      <c r="AE70" s="144"/>
      <c r="AF70" s="144"/>
      <c r="AG70" s="144"/>
      <c r="AH70" s="144"/>
      <c r="AI70" s="144"/>
      <c r="AJ70" s="144"/>
    </row>
    <row r="71" spans="1:36" ht="30" customHeight="1" x14ac:dyDescent="0.4">
      <c r="A71" s="170" t="s">
        <v>26</v>
      </c>
      <c r="B71" s="171"/>
      <c r="C71" s="107"/>
      <c r="D71" s="205" t="s">
        <v>180</v>
      </c>
      <c r="E71" s="205"/>
      <c r="F71" s="205"/>
      <c r="G71" s="205"/>
      <c r="H71" s="205"/>
      <c r="I71" s="106"/>
      <c r="J71" s="205" t="s">
        <v>1</v>
      </c>
      <c r="K71" s="205"/>
      <c r="L71" s="205"/>
      <c r="M71" s="205"/>
      <c r="N71" s="206"/>
      <c r="O71" s="141" t="str">
        <f>IF(AND(P71=TRUE,Q71=TRUE),"どちらかにチェックを入れてください。","")</f>
        <v/>
      </c>
      <c r="P71" s="142" t="b">
        <v>0</v>
      </c>
      <c r="Q71" s="142" t="b">
        <v>0</v>
      </c>
      <c r="R71" s="142"/>
      <c r="S71" s="142"/>
      <c r="T71" s="142"/>
      <c r="U71" s="142"/>
      <c r="V71" s="142" t="str">
        <f>IF(OR(P71=TRUE,Q71=TRUE),"OK","NG")</f>
        <v>NG</v>
      </c>
      <c r="W71" s="143"/>
      <c r="X71" s="144"/>
      <c r="Y71" s="144"/>
      <c r="Z71" s="144"/>
      <c r="AA71" s="144"/>
      <c r="AB71" s="144"/>
      <c r="AC71" s="144"/>
      <c r="AD71" s="144"/>
      <c r="AE71" s="144"/>
      <c r="AF71" s="144"/>
      <c r="AG71" s="144"/>
      <c r="AH71" s="144"/>
      <c r="AI71" s="144"/>
      <c r="AJ71" s="144"/>
    </row>
    <row r="72" spans="1:36" ht="30" customHeight="1" x14ac:dyDescent="0.4">
      <c r="A72" s="95"/>
      <c r="B72" s="92" t="s">
        <v>106</v>
      </c>
      <c r="C72" s="118"/>
      <c r="D72" s="135" t="s">
        <v>143</v>
      </c>
      <c r="E72" s="128"/>
      <c r="F72" s="135" t="s">
        <v>144</v>
      </c>
      <c r="G72" s="135"/>
      <c r="H72" s="135" t="s">
        <v>104</v>
      </c>
      <c r="I72" s="128"/>
      <c r="J72" s="135" t="s">
        <v>105</v>
      </c>
      <c r="K72" s="128"/>
      <c r="L72" s="128" t="s">
        <v>103</v>
      </c>
      <c r="M72" s="359"/>
      <c r="N72" s="360"/>
      <c r="O72" s="141"/>
      <c r="P72" s="142" t="b">
        <v>0</v>
      </c>
      <c r="Q72" s="142" t="b">
        <v>0</v>
      </c>
      <c r="R72" s="142" t="b">
        <v>0</v>
      </c>
      <c r="S72" s="142" t="b">
        <v>0</v>
      </c>
      <c r="T72" s="142" t="b">
        <v>0</v>
      </c>
      <c r="U72" s="142"/>
      <c r="V72" s="142" t="str">
        <f>IF(Q71=TRUE,IF(OR(P72=TRUE,Q72=TRUE,R72=TRUE,S72=TRUE,T72=TRUE),"OK","NG"),"OK")</f>
        <v>OK</v>
      </c>
      <c r="W72" s="143"/>
      <c r="X72" s="144"/>
      <c r="Y72" s="144"/>
      <c r="Z72" s="144"/>
      <c r="AA72" s="144"/>
      <c r="AB72" s="144"/>
      <c r="AC72" s="144"/>
      <c r="AD72" s="144"/>
      <c r="AE72" s="144"/>
      <c r="AF72" s="144"/>
      <c r="AG72" s="144"/>
      <c r="AH72" s="144"/>
      <c r="AI72" s="144"/>
      <c r="AJ72" s="144"/>
    </row>
    <row r="73" spans="1:36" ht="9.9499999999999993" customHeight="1" x14ac:dyDescent="0.4">
      <c r="A73" s="177"/>
      <c r="B73" s="172" t="s">
        <v>27</v>
      </c>
      <c r="C73" s="204"/>
      <c r="D73" s="185" t="s">
        <v>28</v>
      </c>
      <c r="E73" s="185"/>
      <c r="F73" s="185"/>
      <c r="G73" s="185" t="s">
        <v>223</v>
      </c>
      <c r="H73" s="185"/>
      <c r="I73" s="196"/>
      <c r="J73" s="198" t="s">
        <v>224</v>
      </c>
      <c r="K73" s="198"/>
      <c r="L73" s="200"/>
      <c r="M73" s="182" t="s">
        <v>225</v>
      </c>
      <c r="N73" s="201"/>
      <c r="O73" s="141"/>
      <c r="P73" s="142" t="b">
        <v>0</v>
      </c>
      <c r="Q73" s="142" t="b">
        <v>0</v>
      </c>
      <c r="R73" s="142" t="b">
        <v>0</v>
      </c>
      <c r="S73" s="142" t="b">
        <v>0</v>
      </c>
      <c r="T73" s="142">
        <f>COUNTIFS(Q73:S73,TRUE)</f>
        <v>0</v>
      </c>
      <c r="U73" s="142" t="str">
        <f>IF(S74=TRUE,"NG","OK")</f>
        <v>OK</v>
      </c>
      <c r="V73" s="142" t="str">
        <f>IF(Q71=TRUE,IF(OR(P73=TRUE,T74=TRUE),"OK","NG"),"OK")</f>
        <v>OK</v>
      </c>
      <c r="W73" s="143"/>
      <c r="X73" s="144"/>
      <c r="Y73" s="144"/>
      <c r="Z73" s="144"/>
      <c r="AA73" s="144"/>
      <c r="AB73" s="144"/>
      <c r="AC73" s="144"/>
      <c r="AD73" s="144"/>
      <c r="AE73" s="144"/>
      <c r="AF73" s="144"/>
      <c r="AG73" s="144"/>
      <c r="AH73" s="144"/>
      <c r="AI73" s="144"/>
      <c r="AJ73" s="144"/>
    </row>
    <row r="74" spans="1:36" ht="9.9499999999999993" customHeight="1" x14ac:dyDescent="0.4">
      <c r="A74" s="177"/>
      <c r="B74" s="173"/>
      <c r="C74" s="177"/>
      <c r="D74" s="186"/>
      <c r="E74" s="186"/>
      <c r="F74" s="186"/>
      <c r="G74" s="186"/>
      <c r="H74" s="186"/>
      <c r="I74" s="197"/>
      <c r="J74" s="199"/>
      <c r="K74" s="199"/>
      <c r="L74" s="195"/>
      <c r="M74" s="187"/>
      <c r="N74" s="188"/>
      <c r="O74" s="141"/>
      <c r="P74" s="142" t="b">
        <v>0</v>
      </c>
      <c r="Q74" s="142" t="b">
        <v>0</v>
      </c>
      <c r="R74" s="142" t="b">
        <v>0</v>
      </c>
      <c r="S74" s="142" t="b">
        <v>0</v>
      </c>
      <c r="T74" s="142">
        <f>COUNTIFS(P74:R74,TRUE)</f>
        <v>0</v>
      </c>
      <c r="U74" s="142" t="str">
        <f>IF(SUM(T73:T75)&gt;1,"NG","OK")</f>
        <v>OK</v>
      </c>
      <c r="V74" s="142" t="str">
        <f>IF(Q71=TRUE,IF(E78="","NG","OK"),"")</f>
        <v/>
      </c>
      <c r="W74" s="143"/>
      <c r="X74" s="144"/>
      <c r="Y74" s="144"/>
      <c r="Z74" s="144"/>
      <c r="AA74" s="144"/>
      <c r="AB74" s="144"/>
      <c r="AC74" s="144"/>
      <c r="AD74" s="144"/>
      <c r="AE74" s="144"/>
      <c r="AF74" s="144"/>
      <c r="AG74" s="144"/>
      <c r="AH74" s="144"/>
      <c r="AI74" s="144"/>
      <c r="AJ74" s="144"/>
    </row>
    <row r="75" spans="1:36" ht="9.9499999999999993" customHeight="1" x14ac:dyDescent="0.4">
      <c r="A75" s="177"/>
      <c r="B75" s="173"/>
      <c r="C75" s="177"/>
      <c r="D75" s="186" t="s">
        <v>227</v>
      </c>
      <c r="E75" s="186"/>
      <c r="F75" s="195"/>
      <c r="G75" s="186" t="s">
        <v>228</v>
      </c>
      <c r="H75" s="186"/>
      <c r="I75" s="195"/>
      <c r="J75" s="186" t="s">
        <v>226</v>
      </c>
      <c r="K75" s="186"/>
      <c r="L75" s="195"/>
      <c r="M75" s="187" t="s">
        <v>222</v>
      </c>
      <c r="N75" s="188"/>
      <c r="O75" s="141"/>
      <c r="P75" s="142"/>
      <c r="Q75" s="142"/>
      <c r="R75" s="142"/>
      <c r="S75" s="142"/>
      <c r="T75" s="142">
        <f>COUNTIFS(P19,TRUE)</f>
        <v>0</v>
      </c>
      <c r="U75" s="142"/>
      <c r="V75" s="142"/>
      <c r="W75" s="143"/>
      <c r="X75" s="144"/>
      <c r="Y75" s="144"/>
      <c r="Z75" s="144"/>
      <c r="AA75" s="144"/>
      <c r="AB75" s="144"/>
      <c r="AC75" s="144"/>
      <c r="AD75" s="144"/>
      <c r="AE75" s="144"/>
      <c r="AF75" s="144"/>
      <c r="AG75" s="144"/>
      <c r="AH75" s="144"/>
      <c r="AI75" s="144"/>
      <c r="AJ75" s="144"/>
    </row>
    <row r="76" spans="1:36" ht="9.9499999999999993" customHeight="1" x14ac:dyDescent="0.4">
      <c r="A76" s="177"/>
      <c r="B76" s="173"/>
      <c r="C76" s="177"/>
      <c r="D76" s="186"/>
      <c r="E76" s="186"/>
      <c r="F76" s="195"/>
      <c r="G76" s="186"/>
      <c r="H76" s="186"/>
      <c r="I76" s="195"/>
      <c r="J76" s="186"/>
      <c r="K76" s="186"/>
      <c r="L76" s="195"/>
      <c r="M76" s="187"/>
      <c r="N76" s="188"/>
      <c r="O76" s="141"/>
      <c r="P76" s="142"/>
      <c r="Q76" s="142"/>
      <c r="R76" s="142"/>
      <c r="S76" s="142"/>
      <c r="T76" s="142"/>
      <c r="U76" s="142"/>
      <c r="V76" s="142"/>
      <c r="W76" s="143"/>
      <c r="X76" s="144"/>
      <c r="Y76" s="144"/>
      <c r="Z76" s="144"/>
      <c r="AA76" s="144"/>
      <c r="AB76" s="144"/>
      <c r="AC76" s="144"/>
      <c r="AD76" s="144"/>
      <c r="AE76" s="144"/>
      <c r="AF76" s="144"/>
      <c r="AG76" s="144"/>
      <c r="AH76" s="144"/>
      <c r="AI76" s="144"/>
      <c r="AJ76" s="144"/>
    </row>
    <row r="77" spans="1:36" ht="15" customHeight="1" x14ac:dyDescent="0.4">
      <c r="A77" s="177"/>
      <c r="B77" s="180"/>
      <c r="C77" s="191" t="s">
        <v>229</v>
      </c>
      <c r="D77" s="192"/>
      <c r="E77" s="192"/>
      <c r="F77" s="192"/>
      <c r="G77" s="192"/>
      <c r="H77" s="192"/>
      <c r="I77" s="192"/>
      <c r="J77" s="192"/>
      <c r="K77" s="192"/>
      <c r="L77" s="192"/>
      <c r="M77" s="192"/>
      <c r="N77" s="193"/>
      <c r="O77" s="141"/>
      <c r="P77" s="142"/>
      <c r="Q77" s="142"/>
      <c r="R77" s="142"/>
      <c r="S77" s="142"/>
      <c r="T77" s="142"/>
      <c r="U77" s="142"/>
      <c r="V77" s="142"/>
      <c r="W77" s="143"/>
      <c r="X77" s="144"/>
      <c r="Y77" s="144"/>
      <c r="Z77" s="144"/>
      <c r="AA77" s="144"/>
      <c r="AB77" s="144"/>
      <c r="AC77" s="144"/>
      <c r="AD77" s="144"/>
      <c r="AE77" s="144"/>
      <c r="AF77" s="144"/>
      <c r="AG77" s="144"/>
      <c r="AH77" s="144"/>
      <c r="AI77" s="144"/>
      <c r="AJ77" s="144"/>
    </row>
    <row r="78" spans="1:36" ht="15" customHeight="1" x14ac:dyDescent="0.4">
      <c r="A78" s="177"/>
      <c r="B78" s="172" t="s">
        <v>29</v>
      </c>
      <c r="C78" s="179" t="s">
        <v>30</v>
      </c>
      <c r="D78" s="179"/>
      <c r="E78" s="190"/>
      <c r="F78" s="190"/>
      <c r="G78" s="190"/>
      <c r="H78" s="202" t="s">
        <v>96</v>
      </c>
      <c r="I78" s="202"/>
      <c r="J78" s="202"/>
      <c r="K78" s="202"/>
      <c r="L78" s="202"/>
      <c r="M78" s="202"/>
      <c r="N78" s="203"/>
      <c r="O78" s="141"/>
      <c r="P78" s="142"/>
      <c r="Q78" s="142"/>
      <c r="R78" s="142"/>
      <c r="S78" s="142"/>
      <c r="T78" s="142"/>
      <c r="U78" s="142" t="str">
        <f>IF(E78="","",IF(E78&gt;1,"NG","OK"))</f>
        <v/>
      </c>
      <c r="V78" s="142"/>
      <c r="W78" s="143"/>
      <c r="X78" s="144"/>
      <c r="Y78" s="144"/>
      <c r="Z78" s="144"/>
      <c r="AA78" s="144"/>
      <c r="AB78" s="144"/>
      <c r="AC78" s="144"/>
      <c r="AD78" s="144"/>
      <c r="AE78" s="144"/>
      <c r="AF78" s="144"/>
      <c r="AG78" s="144"/>
      <c r="AH78" s="144"/>
      <c r="AI78" s="144"/>
      <c r="AJ78" s="144"/>
    </row>
    <row r="79" spans="1:36" ht="15" customHeight="1" x14ac:dyDescent="0.4">
      <c r="A79" s="178"/>
      <c r="B79" s="180"/>
      <c r="C79" s="174" t="s">
        <v>97</v>
      </c>
      <c r="D79" s="174"/>
      <c r="E79" s="174"/>
      <c r="F79" s="174"/>
      <c r="G79" s="174"/>
      <c r="H79" s="174"/>
      <c r="I79" s="174"/>
      <c r="J79" s="174"/>
      <c r="K79" s="174"/>
      <c r="L79" s="174"/>
      <c r="M79" s="174"/>
      <c r="N79" s="175"/>
      <c r="O79" s="141"/>
      <c r="P79" s="142">
        <f>IF(P42=TRUE,1,0)+IF(P66=TRUE,4,0)+IF(P72=TRUE,2,0)</f>
        <v>0</v>
      </c>
      <c r="Q79" s="142">
        <f>IF(Q42=TRUE,1,0)+IF(Q66=TRUE,4,0)+IF(Q72=TRUE,2,0)</f>
        <v>0</v>
      </c>
      <c r="R79" s="142">
        <f>IF(R42=TRUE,1,0)+IF(R66=TRUE,4,0)+IF(R72=TRUE,2,0)</f>
        <v>0</v>
      </c>
      <c r="S79" s="142">
        <f>IF(S42=TRUE,1,0)+IF(S66=TRUE,4,0)+IF(S72=TRUE,2,0)</f>
        <v>1</v>
      </c>
      <c r="T79" s="142">
        <f>IF(T42=TRUE,1,0)+IF(T66=TRUE,4,0)+IF(T72=TRUE,2,0)</f>
        <v>0</v>
      </c>
      <c r="U79" s="142" t="str">
        <f>IF(OR(P79&gt;=5,Q79&gt;=5,R79&gt;=5,S79&gt;=5,T79&gt;=5,),"NG","OK")</f>
        <v>OK</v>
      </c>
      <c r="V79" s="142"/>
      <c r="W79" s="143"/>
      <c r="X79" s="144"/>
      <c r="Y79" s="144"/>
      <c r="Z79" s="144"/>
      <c r="AA79" s="144"/>
      <c r="AB79" s="144"/>
      <c r="AC79" s="144"/>
      <c r="AD79" s="144"/>
      <c r="AE79" s="144"/>
      <c r="AF79" s="144"/>
      <c r="AG79" s="144"/>
      <c r="AH79" s="144"/>
      <c r="AI79" s="144"/>
      <c r="AJ79" s="144"/>
    </row>
    <row r="80" spans="1:36" ht="30" customHeight="1" x14ac:dyDescent="0.4">
      <c r="A80" s="204" t="s">
        <v>170</v>
      </c>
      <c r="B80" s="171"/>
      <c r="C80" s="107"/>
      <c r="D80" s="205" t="s">
        <v>180</v>
      </c>
      <c r="E80" s="205"/>
      <c r="F80" s="205"/>
      <c r="G80" s="205"/>
      <c r="H80" s="205"/>
      <c r="I80" s="106"/>
      <c r="J80" s="205" t="s">
        <v>1</v>
      </c>
      <c r="K80" s="205"/>
      <c r="L80" s="205"/>
      <c r="M80" s="205"/>
      <c r="N80" s="206"/>
      <c r="O80" s="141" t="str">
        <f>IF(AND(P80=TRUE,Q80=TRUE),"どちらかにチェックを入れてください。","")</f>
        <v/>
      </c>
      <c r="P80" s="142" t="b">
        <v>0</v>
      </c>
      <c r="Q80" s="142" t="b">
        <v>0</v>
      </c>
      <c r="R80" s="142"/>
      <c r="S80" s="142"/>
      <c r="T80" s="142"/>
      <c r="U80" s="142"/>
      <c r="V80" s="142" t="str">
        <f>IF(OR(P80=TRUE,Q80=TRUE),"OK","NG")</f>
        <v>NG</v>
      </c>
      <c r="W80" s="143"/>
      <c r="X80" s="144"/>
      <c r="Y80" s="144"/>
      <c r="Z80" s="144"/>
      <c r="AA80" s="144"/>
      <c r="AB80" s="144"/>
      <c r="AC80" s="144"/>
      <c r="AD80" s="144"/>
      <c r="AE80" s="144"/>
      <c r="AF80" s="144"/>
      <c r="AG80" s="144"/>
      <c r="AH80" s="144"/>
      <c r="AI80" s="144"/>
      <c r="AJ80" s="144"/>
    </row>
    <row r="81" spans="1:36" ht="15" customHeight="1" x14ac:dyDescent="0.4">
      <c r="A81" s="96"/>
      <c r="B81" s="172" t="s">
        <v>112</v>
      </c>
      <c r="C81" s="119"/>
      <c r="D81" s="185" t="s">
        <v>142</v>
      </c>
      <c r="E81" s="185"/>
      <c r="F81" s="119"/>
      <c r="G81" s="185" t="s">
        <v>145</v>
      </c>
      <c r="H81" s="185"/>
      <c r="I81" s="119"/>
      <c r="J81" s="368" t="s">
        <v>147</v>
      </c>
      <c r="K81" s="368"/>
      <c r="L81" s="119"/>
      <c r="M81" s="185" t="s">
        <v>102</v>
      </c>
      <c r="N81" s="352"/>
      <c r="O81" s="141"/>
      <c r="P81" s="142" t="b">
        <v>0</v>
      </c>
      <c r="Q81" s="142" t="b">
        <v>0</v>
      </c>
      <c r="R81" s="142" t="b">
        <v>0</v>
      </c>
      <c r="S81" s="142" t="b">
        <v>0</v>
      </c>
      <c r="T81" s="142"/>
      <c r="U81" s="142" t="str">
        <f>IF(S81=TRUE,"NG","OK")</f>
        <v>OK</v>
      </c>
      <c r="V81" s="142" t="str">
        <f>IF(Q80=TRUE,IF(OR(P81=TRUE,Q81=TRUE,R81=TRUE,S81=TRUE),"OK","NG"),"OK")</f>
        <v>OK</v>
      </c>
      <c r="W81" s="143"/>
      <c r="X81" s="144"/>
      <c r="Y81" s="144"/>
      <c r="Z81" s="144"/>
      <c r="AA81" s="144"/>
      <c r="AB81" s="144"/>
      <c r="AC81" s="144"/>
      <c r="AD81" s="144"/>
      <c r="AE81" s="144"/>
      <c r="AF81" s="144"/>
      <c r="AG81" s="144"/>
      <c r="AH81" s="144"/>
      <c r="AI81" s="144"/>
      <c r="AJ81" s="144"/>
    </row>
    <row r="82" spans="1:36" ht="15" customHeight="1" x14ac:dyDescent="0.4">
      <c r="A82" s="91"/>
      <c r="B82" s="180"/>
      <c r="C82" s="174" t="s">
        <v>179</v>
      </c>
      <c r="D82" s="174"/>
      <c r="E82" s="174"/>
      <c r="F82" s="174"/>
      <c r="G82" s="174"/>
      <c r="H82" s="174"/>
      <c r="I82" s="174"/>
      <c r="J82" s="174"/>
      <c r="K82" s="174"/>
      <c r="L82" s="174"/>
      <c r="M82" s="174"/>
      <c r="N82" s="175"/>
      <c r="O82" s="141"/>
      <c r="P82" s="142"/>
      <c r="Q82" s="142"/>
      <c r="R82" s="142"/>
      <c r="S82" s="142"/>
      <c r="T82" s="142"/>
      <c r="U82" s="142"/>
      <c r="V82" s="142" t="str">
        <f>IF(Q80=TRUE,IF(I83="","NG","OK"),"")</f>
        <v/>
      </c>
      <c r="W82" s="143"/>
      <c r="X82" s="144"/>
      <c r="Y82" s="144"/>
      <c r="Z82" s="144"/>
      <c r="AA82" s="144"/>
      <c r="AB82" s="144"/>
      <c r="AC82" s="144"/>
      <c r="AD82" s="144"/>
      <c r="AE82" s="144"/>
      <c r="AF82" s="144"/>
      <c r="AG82" s="144"/>
      <c r="AH82" s="144"/>
      <c r="AI82" s="144"/>
      <c r="AJ82" s="144"/>
    </row>
    <row r="83" spans="1:36" ht="30" customHeight="1" x14ac:dyDescent="0.4">
      <c r="A83" s="91"/>
      <c r="B83" s="172" t="s">
        <v>113</v>
      </c>
      <c r="C83" s="181" t="s">
        <v>197</v>
      </c>
      <c r="D83" s="181"/>
      <c r="E83" s="194" t="s">
        <v>210</v>
      </c>
      <c r="F83" s="194"/>
      <c r="G83" s="194"/>
      <c r="H83" s="194"/>
      <c r="I83" s="176"/>
      <c r="J83" s="176"/>
      <c r="K83" s="85" t="s">
        <v>138</v>
      </c>
      <c r="L83" s="189"/>
      <c r="M83" s="189"/>
      <c r="N83" s="123" t="s">
        <v>209</v>
      </c>
      <c r="O83" s="141"/>
      <c r="P83" s="142"/>
      <c r="Q83" s="142"/>
      <c r="R83" s="142"/>
      <c r="S83" s="142"/>
      <c r="T83" s="142"/>
      <c r="U83" s="142"/>
      <c r="V83" s="142" t="str">
        <f>IF(Q80=TRUE,IF(L83="","NG","OK"),"")</f>
        <v/>
      </c>
      <c r="W83" s="143"/>
      <c r="X83" s="144"/>
      <c r="Y83" s="144"/>
      <c r="Z83" s="144"/>
      <c r="AA83" s="144"/>
      <c r="AB83" s="144"/>
      <c r="AC83" s="144"/>
      <c r="AD83" s="144"/>
      <c r="AE83" s="144"/>
      <c r="AF83" s="144"/>
      <c r="AG83" s="144"/>
      <c r="AH83" s="144"/>
      <c r="AI83" s="144"/>
      <c r="AJ83" s="144"/>
    </row>
    <row r="84" spans="1:36" ht="15" customHeight="1" x14ac:dyDescent="0.4">
      <c r="A84" s="91"/>
      <c r="B84" s="173"/>
      <c r="C84" s="174" t="s">
        <v>177</v>
      </c>
      <c r="D84" s="174"/>
      <c r="E84" s="174"/>
      <c r="F84" s="174"/>
      <c r="G84" s="174"/>
      <c r="H84" s="174"/>
      <c r="I84" s="174"/>
      <c r="J84" s="174"/>
      <c r="K84" s="174"/>
      <c r="L84" s="174"/>
      <c r="M84" s="174"/>
      <c r="N84" s="175"/>
      <c r="O84" s="141"/>
      <c r="P84" s="142"/>
      <c r="Q84" s="153"/>
      <c r="R84" s="142"/>
      <c r="S84" s="142"/>
      <c r="T84" s="142"/>
      <c r="U84" s="142"/>
      <c r="V84" s="142"/>
      <c r="W84" s="143"/>
      <c r="X84" s="144"/>
      <c r="Y84" s="144"/>
      <c r="Z84" s="144"/>
      <c r="AA84" s="144"/>
      <c r="AB84" s="144"/>
      <c r="AC84" s="144"/>
      <c r="AD84" s="144"/>
      <c r="AE84" s="144"/>
      <c r="AF84" s="144"/>
      <c r="AG84" s="144"/>
      <c r="AH84" s="144"/>
      <c r="AI84" s="144"/>
      <c r="AJ84" s="144"/>
    </row>
    <row r="85" spans="1:36" ht="30" customHeight="1" x14ac:dyDescent="0.4">
      <c r="A85" s="170" t="s">
        <v>171</v>
      </c>
      <c r="B85" s="171"/>
      <c r="C85" s="107"/>
      <c r="D85" s="205" t="s">
        <v>180</v>
      </c>
      <c r="E85" s="205"/>
      <c r="F85" s="205"/>
      <c r="G85" s="205"/>
      <c r="H85" s="205"/>
      <c r="I85" s="106"/>
      <c r="J85" s="205" t="s">
        <v>1</v>
      </c>
      <c r="K85" s="205"/>
      <c r="L85" s="205"/>
      <c r="M85" s="205"/>
      <c r="N85" s="206"/>
      <c r="O85" s="141" t="str">
        <f>IF(AND(P85=TRUE,Q85=TRUE),"どちらかにチェックを入れてください。","")</f>
        <v/>
      </c>
      <c r="P85" s="142" t="b">
        <v>0</v>
      </c>
      <c r="Q85" s="142" t="b">
        <v>0</v>
      </c>
      <c r="R85" s="142"/>
      <c r="S85" s="142"/>
      <c r="T85" s="142"/>
      <c r="U85" s="142"/>
      <c r="V85" s="142" t="str">
        <f>IF(OR(P85=TRUE,Q85=TRUE),"OK","NG")</f>
        <v>NG</v>
      </c>
      <c r="W85" s="143"/>
      <c r="X85" s="144"/>
      <c r="Y85" s="144"/>
      <c r="Z85" s="144"/>
      <c r="AA85" s="144"/>
      <c r="AB85" s="144"/>
      <c r="AC85" s="144"/>
      <c r="AD85" s="144"/>
      <c r="AE85" s="144"/>
      <c r="AF85" s="144"/>
      <c r="AG85" s="144"/>
      <c r="AH85" s="144"/>
      <c r="AI85" s="144"/>
      <c r="AJ85" s="144"/>
    </row>
    <row r="86" spans="1:36" ht="15" customHeight="1" x14ac:dyDescent="0.4">
      <c r="A86" s="95"/>
      <c r="B86" s="183" t="s">
        <v>196</v>
      </c>
      <c r="C86" s="119"/>
      <c r="D86" s="182" t="s">
        <v>109</v>
      </c>
      <c r="E86" s="182"/>
      <c r="F86" s="119"/>
      <c r="G86" s="182" t="s">
        <v>110</v>
      </c>
      <c r="H86" s="182"/>
      <c r="I86" s="182"/>
      <c r="J86" s="119"/>
      <c r="K86" s="182" t="s">
        <v>102</v>
      </c>
      <c r="L86" s="182"/>
      <c r="M86" s="119"/>
      <c r="N86" s="127"/>
      <c r="O86" s="141"/>
      <c r="P86" s="142" t="b">
        <v>0</v>
      </c>
      <c r="Q86" s="142" t="b">
        <v>0</v>
      </c>
      <c r="R86" s="142" t="b">
        <v>0</v>
      </c>
      <c r="S86" s="142"/>
      <c r="T86" s="142"/>
      <c r="U86" s="142" t="str">
        <f>IF(R86=TRUE,"NG","OK")</f>
        <v>OK</v>
      </c>
      <c r="V86" s="142" t="str">
        <f>IF(Q85=TRUE,IF(OR(P86=TRUE,Q86=TRUE,R86=TRUE),"OK","NG"),"OK")</f>
        <v>OK</v>
      </c>
      <c r="W86" s="143"/>
      <c r="X86" s="144"/>
      <c r="Y86" s="144"/>
      <c r="Z86" s="144"/>
      <c r="AA86" s="144"/>
      <c r="AB86" s="144"/>
      <c r="AC86" s="144"/>
      <c r="AD86" s="144"/>
      <c r="AE86" s="144"/>
      <c r="AF86" s="144"/>
      <c r="AG86" s="144"/>
      <c r="AH86" s="144"/>
      <c r="AI86" s="144"/>
      <c r="AJ86" s="144"/>
    </row>
    <row r="87" spans="1:36" ht="15" customHeight="1" x14ac:dyDescent="0.4">
      <c r="A87" s="124"/>
      <c r="B87" s="184"/>
      <c r="C87" s="257" t="s">
        <v>208</v>
      </c>
      <c r="D87" s="257"/>
      <c r="E87" s="257"/>
      <c r="F87" s="257"/>
      <c r="G87" s="257"/>
      <c r="H87" s="257"/>
      <c r="I87" s="257"/>
      <c r="J87" s="257"/>
      <c r="K87" s="257"/>
      <c r="L87" s="257"/>
      <c r="M87" s="257"/>
      <c r="N87" s="258"/>
      <c r="O87" s="141"/>
      <c r="P87" s="142"/>
      <c r="Q87" s="142"/>
      <c r="R87" s="142"/>
      <c r="S87" s="142"/>
      <c r="T87" s="142"/>
      <c r="U87" s="142" t="str">
        <f>IF(AND(Q19=TRUE,P86=TRUE),"NG","OK")</f>
        <v>OK</v>
      </c>
      <c r="V87" s="142" t="str">
        <f>IF(Q85=TRUE,IF(G88="","NG","OK"),"")</f>
        <v/>
      </c>
      <c r="W87" s="143"/>
      <c r="X87" s="144"/>
      <c r="Y87" s="144"/>
      <c r="Z87" s="144"/>
      <c r="AA87" s="144"/>
      <c r="AB87" s="144"/>
      <c r="AC87" s="144"/>
      <c r="AD87" s="144"/>
      <c r="AE87" s="144"/>
      <c r="AF87" s="144"/>
      <c r="AG87" s="144"/>
      <c r="AH87" s="144"/>
      <c r="AI87" s="144"/>
      <c r="AJ87" s="144"/>
    </row>
    <row r="88" spans="1:36" ht="15" customHeight="1" x14ac:dyDescent="0.4">
      <c r="A88" s="91"/>
      <c r="B88" s="172" t="s">
        <v>107</v>
      </c>
      <c r="C88" s="207" t="s">
        <v>111</v>
      </c>
      <c r="D88" s="207"/>
      <c r="E88" s="207"/>
      <c r="F88" s="207"/>
      <c r="G88" s="208"/>
      <c r="H88" s="208"/>
      <c r="I88" s="208"/>
      <c r="J88" s="85" t="s">
        <v>31</v>
      </c>
      <c r="K88" s="85"/>
      <c r="L88" s="87"/>
      <c r="M88" s="87"/>
      <c r="N88" s="117"/>
      <c r="O88" s="141"/>
      <c r="P88" s="142"/>
      <c r="Q88" s="142"/>
      <c r="R88" s="142"/>
      <c r="S88" s="142"/>
      <c r="T88" s="142"/>
      <c r="U88" s="142" t="str">
        <f>IF(G88="","",IF(G88&gt;200,"NG","OK"))</f>
        <v/>
      </c>
      <c r="V88" s="142"/>
      <c r="W88" s="143"/>
      <c r="X88" s="144"/>
      <c r="Y88" s="144"/>
      <c r="Z88" s="144"/>
      <c r="AA88" s="144"/>
      <c r="AB88" s="144"/>
      <c r="AC88" s="144"/>
      <c r="AD88" s="144"/>
      <c r="AE88" s="144"/>
      <c r="AF88" s="144"/>
      <c r="AG88" s="144"/>
      <c r="AH88" s="144"/>
      <c r="AI88" s="144"/>
      <c r="AJ88" s="144"/>
    </row>
    <row r="89" spans="1:36" ht="15" customHeight="1" x14ac:dyDescent="0.4">
      <c r="A89" s="91"/>
      <c r="B89" s="173"/>
      <c r="C89" s="174" t="s">
        <v>108</v>
      </c>
      <c r="D89" s="174"/>
      <c r="E89" s="174"/>
      <c r="F89" s="174"/>
      <c r="G89" s="174"/>
      <c r="H89" s="174"/>
      <c r="I89" s="174"/>
      <c r="J89" s="174"/>
      <c r="K89" s="174"/>
      <c r="L89" s="174"/>
      <c r="M89" s="174"/>
      <c r="N89" s="175"/>
      <c r="O89" s="141"/>
      <c r="P89" s="142"/>
      <c r="Q89" s="142"/>
      <c r="R89" s="142"/>
      <c r="S89" s="142"/>
      <c r="T89" s="142"/>
      <c r="U89" s="142"/>
      <c r="V89" s="142"/>
      <c r="W89" s="143"/>
      <c r="X89" s="144"/>
      <c r="Y89" s="144"/>
      <c r="Z89" s="144"/>
      <c r="AA89" s="144"/>
      <c r="AB89" s="144"/>
      <c r="AC89" s="144"/>
      <c r="AD89" s="144"/>
      <c r="AE89" s="144"/>
      <c r="AF89" s="144"/>
      <c r="AG89" s="144"/>
      <c r="AH89" s="144"/>
      <c r="AI89" s="144"/>
      <c r="AJ89" s="144"/>
    </row>
    <row r="90" spans="1:36" ht="15" customHeight="1" x14ac:dyDescent="0.4">
      <c r="A90" s="170" t="s">
        <v>172</v>
      </c>
      <c r="B90" s="237"/>
      <c r="C90" s="112"/>
      <c r="D90" s="185" t="s">
        <v>180</v>
      </c>
      <c r="E90" s="185"/>
      <c r="F90" s="185"/>
      <c r="G90" s="185"/>
      <c r="H90" s="185"/>
      <c r="I90" s="84"/>
      <c r="J90" s="185" t="s">
        <v>1</v>
      </c>
      <c r="K90" s="185"/>
      <c r="L90" s="185"/>
      <c r="M90" s="185"/>
      <c r="N90" s="352"/>
      <c r="O90" s="141"/>
      <c r="P90" s="142" t="b">
        <v>0</v>
      </c>
      <c r="Q90" s="142" t="b">
        <v>0</v>
      </c>
      <c r="R90" s="142"/>
      <c r="S90" s="142"/>
      <c r="T90" s="142"/>
      <c r="U90" s="142"/>
      <c r="V90" s="142"/>
      <c r="W90" s="143"/>
      <c r="X90" s="144"/>
      <c r="Y90" s="144"/>
      <c r="Z90" s="144"/>
      <c r="AA90" s="144"/>
      <c r="AB90" s="144"/>
      <c r="AC90" s="144"/>
      <c r="AD90" s="144"/>
      <c r="AE90" s="144"/>
      <c r="AF90" s="144"/>
      <c r="AG90" s="144"/>
      <c r="AH90" s="144"/>
      <c r="AI90" s="144"/>
      <c r="AJ90" s="144"/>
    </row>
    <row r="91" spans="1:36" ht="15" customHeight="1" x14ac:dyDescent="0.4">
      <c r="A91" s="238"/>
      <c r="B91" s="239"/>
      <c r="C91" s="253" t="s">
        <v>174</v>
      </c>
      <c r="D91" s="174"/>
      <c r="E91" s="174"/>
      <c r="F91" s="174"/>
      <c r="G91" s="174"/>
      <c r="H91" s="174"/>
      <c r="I91" s="174"/>
      <c r="J91" s="174"/>
      <c r="K91" s="174"/>
      <c r="L91" s="174"/>
      <c r="M91" s="174"/>
      <c r="N91" s="175"/>
      <c r="O91" s="141"/>
      <c r="P91" s="142"/>
      <c r="Q91" s="142"/>
      <c r="R91" s="142"/>
      <c r="S91" s="142"/>
      <c r="T91" s="142"/>
      <c r="U91" s="142"/>
      <c r="V91" s="142"/>
      <c r="W91" s="143"/>
      <c r="X91" s="144"/>
      <c r="Y91" s="144"/>
      <c r="Z91" s="144"/>
      <c r="AA91" s="144"/>
      <c r="AB91" s="144"/>
      <c r="AC91" s="144"/>
      <c r="AD91" s="144"/>
      <c r="AE91" s="144"/>
      <c r="AF91" s="144"/>
      <c r="AG91" s="144"/>
      <c r="AH91" s="144"/>
      <c r="AI91" s="144"/>
      <c r="AJ91" s="144"/>
    </row>
    <row r="92" spans="1:36" ht="30" customHeight="1" x14ac:dyDescent="0.4">
      <c r="A92" s="95"/>
      <c r="B92" s="242" t="s">
        <v>173</v>
      </c>
      <c r="C92" s="254" t="s">
        <v>153</v>
      </c>
      <c r="D92" s="255"/>
      <c r="E92" s="256"/>
      <c r="F92" s="256"/>
      <c r="G92" s="256"/>
      <c r="H92" s="256"/>
      <c r="I92" s="256"/>
      <c r="J92" s="256"/>
      <c r="K92" s="256"/>
      <c r="L92" s="256"/>
      <c r="M92" s="256"/>
      <c r="N92" s="136" t="s">
        <v>148</v>
      </c>
      <c r="O92" s="141"/>
      <c r="P92" s="142"/>
      <c r="Q92" s="142"/>
      <c r="R92" s="142"/>
      <c r="S92" s="142"/>
      <c r="T92" s="142"/>
      <c r="U92" s="142"/>
      <c r="V92" s="142"/>
      <c r="W92" s="143"/>
      <c r="X92" s="144"/>
      <c r="Y92" s="144"/>
      <c r="Z92" s="144"/>
      <c r="AA92" s="144"/>
      <c r="AB92" s="144"/>
      <c r="AC92" s="144"/>
      <c r="AD92" s="144"/>
      <c r="AE92" s="144"/>
      <c r="AF92" s="144"/>
      <c r="AG92" s="144"/>
      <c r="AH92" s="144"/>
      <c r="AI92" s="144"/>
      <c r="AJ92" s="144"/>
    </row>
    <row r="93" spans="1:36" ht="30" customHeight="1" x14ac:dyDescent="0.4">
      <c r="A93" s="125"/>
      <c r="B93" s="243"/>
      <c r="C93" s="244" t="s">
        <v>155</v>
      </c>
      <c r="D93" s="245"/>
      <c r="E93" s="245"/>
      <c r="F93" s="245"/>
      <c r="G93" s="245"/>
      <c r="H93" s="245"/>
      <c r="I93" s="245"/>
      <c r="J93" s="245"/>
      <c r="K93" s="245"/>
      <c r="L93" s="245"/>
      <c r="M93" s="245"/>
      <c r="N93" s="246"/>
      <c r="O93" s="141"/>
      <c r="P93" s="142"/>
      <c r="Q93" s="142"/>
      <c r="R93" s="142"/>
      <c r="S93" s="142"/>
      <c r="T93" s="142"/>
      <c r="U93" s="142"/>
      <c r="V93" s="142"/>
      <c r="W93" s="143"/>
      <c r="X93" s="144"/>
      <c r="Y93" s="144"/>
      <c r="Z93" s="144"/>
      <c r="AA93" s="144"/>
      <c r="AB93" s="144"/>
      <c r="AC93" s="144"/>
      <c r="AD93" s="144"/>
      <c r="AE93" s="144"/>
      <c r="AF93" s="144"/>
      <c r="AG93" s="144"/>
      <c r="AH93" s="144"/>
      <c r="AI93" s="144"/>
      <c r="AJ93" s="144"/>
    </row>
    <row r="94" spans="1:36" ht="20.100000000000001" customHeight="1" x14ac:dyDescent="0.4">
      <c r="A94" s="170" t="s">
        <v>32</v>
      </c>
      <c r="B94" s="237"/>
      <c r="C94" s="162"/>
      <c r="D94" s="185" t="s">
        <v>33</v>
      </c>
      <c r="E94" s="185"/>
      <c r="F94" s="185"/>
      <c r="G94" s="185"/>
      <c r="H94" s="185"/>
      <c r="I94" s="185"/>
      <c r="J94" s="185"/>
      <c r="K94" s="185"/>
      <c r="L94" s="185"/>
      <c r="M94" s="185"/>
      <c r="N94" s="352"/>
      <c r="O94" s="141" t="str">
        <f>IF(AND(P94=TRUE,Q94=TRUE),"どちらかにチェックを入れてください。","")</f>
        <v/>
      </c>
      <c r="P94" s="142" t="b">
        <v>0</v>
      </c>
      <c r="Q94" s="142"/>
      <c r="R94" s="142"/>
      <c r="S94" s="142"/>
      <c r="T94" s="142"/>
      <c r="U94" s="142"/>
      <c r="V94" s="142" t="str">
        <f>IF(P94=TRUE,"OK","NG")</f>
        <v>NG</v>
      </c>
      <c r="W94" s="143"/>
      <c r="X94" s="144"/>
      <c r="Y94" s="144"/>
      <c r="Z94" s="144"/>
      <c r="AA94" s="144"/>
      <c r="AB94" s="144"/>
      <c r="AC94" s="144"/>
      <c r="AD94" s="144"/>
      <c r="AE94" s="144"/>
      <c r="AF94" s="144"/>
      <c r="AG94" s="144"/>
      <c r="AH94" s="144"/>
      <c r="AI94" s="144"/>
      <c r="AJ94" s="144"/>
    </row>
    <row r="95" spans="1:36" ht="30" customHeight="1" x14ac:dyDescent="0.4">
      <c r="A95" s="238"/>
      <c r="B95" s="239"/>
      <c r="C95" s="338" t="s">
        <v>195</v>
      </c>
      <c r="D95" s="339"/>
      <c r="E95" s="339"/>
      <c r="F95" s="339"/>
      <c r="G95" s="339"/>
      <c r="H95" s="339"/>
      <c r="I95" s="339"/>
      <c r="J95" s="339"/>
      <c r="K95" s="339"/>
      <c r="L95" s="339"/>
      <c r="M95" s="339"/>
      <c r="N95" s="340"/>
      <c r="O95" s="141"/>
      <c r="P95" s="142"/>
      <c r="Q95" s="142"/>
      <c r="R95" s="142"/>
      <c r="S95" s="142"/>
      <c r="T95" s="142"/>
      <c r="U95" s="142"/>
      <c r="V95" s="142"/>
      <c r="W95" s="143"/>
      <c r="X95" s="144"/>
      <c r="Y95" s="144"/>
      <c r="Z95" s="144"/>
      <c r="AA95" s="144"/>
      <c r="AB95" s="144"/>
      <c r="AC95" s="144"/>
      <c r="AD95" s="144"/>
      <c r="AE95" s="144"/>
      <c r="AF95" s="144"/>
      <c r="AG95" s="144"/>
      <c r="AH95" s="144"/>
      <c r="AI95" s="144"/>
      <c r="AJ95" s="144"/>
    </row>
    <row r="96" spans="1:36" ht="15" customHeight="1" x14ac:dyDescent="0.4">
      <c r="A96" s="238"/>
      <c r="B96" s="239"/>
      <c r="C96" s="335" t="s">
        <v>221</v>
      </c>
      <c r="D96" s="336"/>
      <c r="E96" s="336"/>
      <c r="F96" s="336"/>
      <c r="G96" s="336"/>
      <c r="H96" s="336"/>
      <c r="I96" s="336"/>
      <c r="J96" s="336"/>
      <c r="K96" s="336"/>
      <c r="L96" s="336"/>
      <c r="M96" s="336"/>
      <c r="N96" s="337"/>
      <c r="O96" s="141"/>
      <c r="P96" s="142"/>
      <c r="Q96" s="142"/>
      <c r="R96" s="142"/>
      <c r="S96" s="142"/>
      <c r="T96" s="142"/>
      <c r="U96" s="142"/>
      <c r="V96" s="142"/>
      <c r="W96" s="143"/>
      <c r="X96" s="144"/>
      <c r="Y96" s="144"/>
      <c r="Z96" s="144"/>
      <c r="AA96" s="144"/>
      <c r="AB96" s="144"/>
      <c r="AC96" s="144"/>
      <c r="AD96" s="144"/>
      <c r="AE96" s="144"/>
      <c r="AF96" s="144"/>
      <c r="AG96" s="144"/>
      <c r="AH96" s="144"/>
      <c r="AI96" s="144"/>
      <c r="AJ96" s="144"/>
    </row>
    <row r="97" spans="1:36" ht="15" customHeight="1" x14ac:dyDescent="0.4">
      <c r="A97" s="238"/>
      <c r="B97" s="239"/>
      <c r="C97" s="341" t="s">
        <v>192</v>
      </c>
      <c r="D97" s="342"/>
      <c r="E97" s="342"/>
      <c r="F97" s="342"/>
      <c r="G97" s="342"/>
      <c r="H97" s="342"/>
      <c r="I97" s="342"/>
      <c r="J97" s="342"/>
      <c r="K97" s="342"/>
      <c r="L97" s="342"/>
      <c r="M97" s="342"/>
      <c r="N97" s="343"/>
      <c r="O97" s="141"/>
      <c r="P97" s="142"/>
      <c r="Q97" s="142"/>
      <c r="R97" s="142"/>
      <c r="S97" s="142"/>
      <c r="T97" s="142"/>
      <c r="U97" s="142"/>
      <c r="V97" s="142"/>
      <c r="W97" s="143"/>
      <c r="X97" s="144"/>
      <c r="Y97" s="144"/>
      <c r="Z97" s="144"/>
      <c r="AA97" s="144"/>
      <c r="AB97" s="144"/>
      <c r="AC97" s="144"/>
      <c r="AD97" s="144"/>
      <c r="AE97" s="144"/>
      <c r="AF97" s="144"/>
      <c r="AG97" s="144"/>
      <c r="AH97" s="144"/>
      <c r="AI97" s="144"/>
      <c r="AJ97" s="144"/>
    </row>
    <row r="98" spans="1:36" ht="15" customHeight="1" x14ac:dyDescent="0.4">
      <c r="A98" s="238"/>
      <c r="B98" s="239"/>
      <c r="C98" s="295" t="s">
        <v>193</v>
      </c>
      <c r="D98" s="344"/>
      <c r="E98" s="344"/>
      <c r="F98" s="344"/>
      <c r="G98" s="336" t="s">
        <v>230</v>
      </c>
      <c r="H98" s="336"/>
      <c r="I98" s="336"/>
      <c r="J98" s="336"/>
      <c r="K98" s="336"/>
      <c r="L98" s="336"/>
      <c r="M98" s="336"/>
      <c r="N98" s="337"/>
      <c r="O98" s="141"/>
      <c r="P98" s="142"/>
      <c r="Q98" s="142"/>
      <c r="R98" s="142"/>
      <c r="S98" s="142"/>
      <c r="T98" s="142"/>
      <c r="U98" s="142"/>
      <c r="V98" s="142"/>
      <c r="W98" s="143"/>
      <c r="X98" s="144"/>
      <c r="Y98" s="144"/>
      <c r="Z98" s="144"/>
      <c r="AA98" s="144"/>
      <c r="AB98" s="144"/>
      <c r="AC98" s="144"/>
      <c r="AD98" s="144"/>
      <c r="AE98" s="144"/>
      <c r="AF98" s="144"/>
      <c r="AG98" s="144"/>
      <c r="AH98" s="144"/>
      <c r="AI98" s="144"/>
      <c r="AJ98" s="144"/>
    </row>
    <row r="99" spans="1:36" ht="15" customHeight="1" x14ac:dyDescent="0.4">
      <c r="A99" s="238"/>
      <c r="B99" s="239"/>
      <c r="C99" s="295"/>
      <c r="D99" s="344"/>
      <c r="E99" s="344"/>
      <c r="F99" s="344"/>
      <c r="G99" s="336" t="s">
        <v>231</v>
      </c>
      <c r="H99" s="336"/>
      <c r="I99" s="336"/>
      <c r="J99" s="336"/>
      <c r="K99" s="336"/>
      <c r="L99" s="336"/>
      <c r="M99" s="336"/>
      <c r="N99" s="337"/>
      <c r="O99" s="141"/>
      <c r="P99" s="142"/>
      <c r="Q99" s="142"/>
      <c r="R99" s="142"/>
      <c r="S99" s="142"/>
      <c r="T99" s="142"/>
      <c r="U99" s="142"/>
      <c r="V99" s="142"/>
      <c r="W99" s="143"/>
      <c r="X99" s="144"/>
      <c r="Y99" s="144"/>
      <c r="Z99" s="144"/>
      <c r="AA99" s="144"/>
      <c r="AB99" s="144"/>
      <c r="AC99" s="144"/>
      <c r="AD99" s="144"/>
      <c r="AE99" s="144"/>
      <c r="AF99" s="144"/>
      <c r="AG99" s="144"/>
      <c r="AH99" s="144"/>
      <c r="AI99" s="144"/>
      <c r="AJ99" s="144"/>
    </row>
    <row r="100" spans="1:36" ht="15" customHeight="1" x14ac:dyDescent="0.4">
      <c r="A100" s="238"/>
      <c r="B100" s="239"/>
      <c r="C100" s="295"/>
      <c r="D100" s="344"/>
      <c r="E100" s="344"/>
      <c r="F100" s="344"/>
      <c r="G100" s="336" t="s">
        <v>232</v>
      </c>
      <c r="H100" s="336"/>
      <c r="I100" s="336"/>
      <c r="J100" s="336"/>
      <c r="K100" s="336"/>
      <c r="L100" s="336"/>
      <c r="M100" s="336"/>
      <c r="N100" s="337"/>
      <c r="O100" s="141"/>
      <c r="P100" s="142"/>
      <c r="Q100" s="142"/>
      <c r="R100" s="142"/>
      <c r="S100" s="142"/>
      <c r="T100" s="142"/>
      <c r="U100" s="142"/>
      <c r="V100" s="142"/>
      <c r="W100" s="143"/>
      <c r="X100" s="144"/>
      <c r="Y100" s="144"/>
      <c r="Z100" s="144"/>
      <c r="AA100" s="144"/>
      <c r="AB100" s="144"/>
      <c r="AC100" s="144"/>
      <c r="AD100" s="144"/>
      <c r="AE100" s="144"/>
      <c r="AF100" s="144"/>
      <c r="AG100" s="144"/>
      <c r="AH100" s="144"/>
      <c r="AI100" s="144"/>
      <c r="AJ100" s="144"/>
    </row>
    <row r="101" spans="1:36" ht="15" customHeight="1" x14ac:dyDescent="0.4">
      <c r="A101" s="238"/>
      <c r="B101" s="239"/>
      <c r="C101" s="295"/>
      <c r="D101" s="344"/>
      <c r="E101" s="344"/>
      <c r="F101" s="344"/>
      <c r="G101" s="336" t="s">
        <v>233</v>
      </c>
      <c r="H101" s="336"/>
      <c r="I101" s="336"/>
      <c r="J101" s="336"/>
      <c r="K101" s="336"/>
      <c r="L101" s="336"/>
      <c r="M101" s="336"/>
      <c r="N101" s="337"/>
      <c r="O101" s="141"/>
      <c r="P101" s="142"/>
      <c r="Q101" s="142"/>
      <c r="R101" s="142"/>
      <c r="S101" s="142"/>
      <c r="T101" s="142"/>
      <c r="U101" s="142"/>
      <c r="V101" s="142"/>
      <c r="W101" s="143"/>
      <c r="X101" s="144"/>
      <c r="Y101" s="144"/>
      <c r="Z101" s="144"/>
      <c r="AA101" s="144"/>
      <c r="AB101" s="144"/>
      <c r="AC101" s="144"/>
      <c r="AD101" s="144"/>
      <c r="AE101" s="144"/>
      <c r="AF101" s="144"/>
      <c r="AG101" s="144"/>
      <c r="AH101" s="144"/>
      <c r="AI101" s="144"/>
      <c r="AJ101" s="144"/>
    </row>
    <row r="102" spans="1:36" ht="15" customHeight="1" x14ac:dyDescent="0.4">
      <c r="A102" s="238"/>
      <c r="B102" s="239"/>
      <c r="C102" s="295"/>
      <c r="D102" s="344"/>
      <c r="E102" s="344"/>
      <c r="F102" s="344"/>
      <c r="G102" s="336" t="s">
        <v>234</v>
      </c>
      <c r="H102" s="336"/>
      <c r="I102" s="336"/>
      <c r="J102" s="336"/>
      <c r="K102" s="336"/>
      <c r="L102" s="336"/>
      <c r="M102" s="336"/>
      <c r="N102" s="337"/>
      <c r="O102" s="141"/>
      <c r="P102" s="142"/>
      <c r="Q102" s="142"/>
      <c r="R102" s="142"/>
      <c r="S102" s="142"/>
      <c r="T102" s="142"/>
      <c r="U102" s="142"/>
      <c r="V102" s="142"/>
      <c r="W102" s="143"/>
      <c r="X102" s="144"/>
      <c r="Y102" s="144"/>
      <c r="Z102" s="144"/>
      <c r="AA102" s="144"/>
      <c r="AB102" s="144"/>
      <c r="AC102" s="144"/>
      <c r="AD102" s="144"/>
      <c r="AE102" s="144"/>
      <c r="AF102" s="144"/>
      <c r="AG102" s="144"/>
      <c r="AH102" s="144"/>
      <c r="AI102" s="144"/>
      <c r="AJ102" s="144"/>
    </row>
    <row r="103" spans="1:36" ht="15" customHeight="1" x14ac:dyDescent="0.4">
      <c r="A103" s="238"/>
      <c r="B103" s="239"/>
      <c r="C103" s="295"/>
      <c r="D103" s="344"/>
      <c r="E103" s="344"/>
      <c r="F103" s="344"/>
      <c r="G103" s="349" t="s">
        <v>235</v>
      </c>
      <c r="H103" s="349"/>
      <c r="I103" s="349"/>
      <c r="J103" s="349"/>
      <c r="K103" s="349"/>
      <c r="L103" s="349"/>
      <c r="M103" s="349"/>
      <c r="N103" s="350"/>
      <c r="O103" s="141"/>
      <c r="P103" s="142"/>
      <c r="Q103" s="142"/>
      <c r="R103" s="142"/>
      <c r="S103" s="142"/>
      <c r="T103" s="142"/>
      <c r="U103" s="142"/>
      <c r="V103" s="142"/>
      <c r="W103" s="143"/>
      <c r="X103" s="144"/>
      <c r="Y103" s="144"/>
      <c r="Z103" s="144"/>
      <c r="AA103" s="144"/>
      <c r="AB103" s="144"/>
      <c r="AC103" s="144"/>
      <c r="AD103" s="144"/>
      <c r="AE103" s="144"/>
      <c r="AF103" s="144"/>
      <c r="AG103" s="144"/>
      <c r="AH103" s="144"/>
      <c r="AI103" s="144"/>
      <c r="AJ103" s="144"/>
    </row>
    <row r="104" spans="1:36" ht="15" customHeight="1" x14ac:dyDescent="0.4">
      <c r="A104" s="240"/>
      <c r="B104" s="241"/>
      <c r="C104" s="345" t="s">
        <v>194</v>
      </c>
      <c r="D104" s="346"/>
      <c r="E104" s="346"/>
      <c r="F104" s="346"/>
      <c r="G104" s="347" t="s">
        <v>220</v>
      </c>
      <c r="H104" s="347"/>
      <c r="I104" s="347"/>
      <c r="J104" s="347"/>
      <c r="K104" s="347"/>
      <c r="L104" s="347"/>
      <c r="M104" s="347"/>
      <c r="N104" s="348"/>
      <c r="O104" s="141"/>
      <c r="P104" s="142"/>
      <c r="Q104" s="142"/>
      <c r="R104" s="142"/>
      <c r="S104" s="142"/>
      <c r="T104" s="142"/>
      <c r="U104" s="142"/>
      <c r="V104" s="142"/>
      <c r="W104" s="143"/>
      <c r="X104" s="144"/>
      <c r="Y104" s="144"/>
      <c r="Z104" s="144"/>
      <c r="AA104" s="144"/>
      <c r="AB104" s="144"/>
      <c r="AC104" s="144"/>
      <c r="AD104" s="144"/>
      <c r="AE104" s="144"/>
      <c r="AF104" s="144"/>
      <c r="AG104" s="144"/>
      <c r="AH104" s="144"/>
      <c r="AI104" s="144"/>
      <c r="AJ104" s="144"/>
    </row>
    <row r="105" spans="1:36" x14ac:dyDescent="0.4">
      <c r="A105" s="351"/>
      <c r="B105" s="351"/>
      <c r="C105" s="351"/>
      <c r="D105" s="351"/>
      <c r="E105" s="351"/>
      <c r="F105" s="351"/>
      <c r="G105" s="351"/>
      <c r="H105" s="351"/>
      <c r="I105" s="351"/>
      <c r="J105" s="351"/>
      <c r="K105" s="351"/>
      <c r="L105" s="351"/>
      <c r="M105" s="351"/>
      <c r="N105" s="351"/>
      <c r="O105" s="141"/>
      <c r="P105" s="142"/>
      <c r="Q105" s="142"/>
      <c r="R105" s="142"/>
      <c r="S105" s="142"/>
      <c r="T105" s="142"/>
      <c r="U105" s="142"/>
      <c r="V105" s="142"/>
      <c r="W105" s="143"/>
      <c r="X105" s="144"/>
      <c r="Y105" s="144"/>
      <c r="Z105" s="144"/>
      <c r="AA105" s="144"/>
      <c r="AB105" s="144"/>
      <c r="AC105" s="144"/>
      <c r="AD105" s="144"/>
      <c r="AE105" s="144"/>
      <c r="AF105" s="144"/>
      <c r="AG105" s="144"/>
      <c r="AH105" s="144"/>
      <c r="AI105" s="144"/>
      <c r="AJ105" s="144"/>
    </row>
    <row r="106" spans="1:36" ht="39.950000000000003" customHeight="1" x14ac:dyDescent="0.4">
      <c r="A106" s="397" t="s">
        <v>213</v>
      </c>
      <c r="B106" s="398"/>
      <c r="C106" s="398"/>
      <c r="D106" s="399"/>
      <c r="E106" s="400"/>
      <c r="F106" s="163" t="s">
        <v>2</v>
      </c>
      <c r="G106" s="164"/>
      <c r="H106" s="163" t="s">
        <v>3</v>
      </c>
      <c r="I106" s="164"/>
      <c r="J106" s="163" t="s">
        <v>4</v>
      </c>
      <c r="K106" s="163"/>
      <c r="L106" s="163"/>
      <c r="M106" s="163"/>
      <c r="N106" s="165"/>
      <c r="O106" s="141"/>
      <c r="P106" s="142"/>
      <c r="Q106" s="142"/>
      <c r="R106" s="142"/>
      <c r="S106" s="142"/>
      <c r="T106" s="142"/>
      <c r="U106" s="142"/>
      <c r="V106" s="142" t="str">
        <f>IF(OR(D106="",G106="",I106=""),"NG","OK")</f>
        <v>NG</v>
      </c>
      <c r="W106" s="143"/>
      <c r="X106" s="144"/>
      <c r="Y106" s="144"/>
      <c r="Z106" s="144"/>
      <c r="AA106" s="144"/>
      <c r="AB106" s="144"/>
      <c r="AC106" s="144"/>
      <c r="AD106" s="144"/>
      <c r="AE106" s="144"/>
      <c r="AF106" s="144"/>
      <c r="AG106" s="144"/>
      <c r="AH106" s="144"/>
      <c r="AI106" s="144"/>
      <c r="AJ106" s="144"/>
    </row>
    <row r="107" spans="1:36" ht="39.950000000000003" customHeight="1" x14ac:dyDescent="0.4">
      <c r="A107" s="395" t="s">
        <v>242</v>
      </c>
      <c r="B107" s="396"/>
      <c r="C107" s="396"/>
      <c r="D107" s="401"/>
      <c r="E107" s="402"/>
      <c r="F107" s="402"/>
      <c r="G107" s="402"/>
      <c r="H107" s="402"/>
      <c r="I107" s="402"/>
      <c r="J107" s="402"/>
      <c r="K107" s="402"/>
      <c r="L107" s="402"/>
      <c r="M107" s="402"/>
      <c r="N107" s="403"/>
      <c r="O107" s="141"/>
      <c r="P107" s="142"/>
      <c r="Q107" s="142"/>
      <c r="R107" s="142"/>
      <c r="S107" s="142"/>
      <c r="T107" s="142"/>
      <c r="U107" s="142"/>
      <c r="V107" s="142"/>
      <c r="W107" s="143"/>
      <c r="X107" s="144"/>
      <c r="Y107" s="144"/>
      <c r="Z107" s="144"/>
      <c r="AA107" s="144"/>
      <c r="AB107" s="144"/>
      <c r="AC107" s="144"/>
      <c r="AD107" s="144"/>
      <c r="AE107" s="144"/>
      <c r="AF107" s="144"/>
      <c r="AG107" s="144"/>
      <c r="AH107" s="144"/>
      <c r="AI107" s="144"/>
      <c r="AJ107" s="144"/>
    </row>
    <row r="108" spans="1:36" ht="9.9499999999999993" customHeight="1" x14ac:dyDescent="0.4">
      <c r="A108" s="415" t="s">
        <v>238</v>
      </c>
      <c r="B108" s="416"/>
      <c r="C108" s="416"/>
      <c r="D108" s="404" t="s">
        <v>243</v>
      </c>
      <c r="E108" s="405"/>
      <c r="F108" s="405"/>
      <c r="G108" s="405"/>
      <c r="H108" s="405"/>
      <c r="I108" s="405"/>
      <c r="J108" s="405"/>
      <c r="K108" s="405"/>
      <c r="L108" s="405"/>
      <c r="M108" s="405"/>
      <c r="N108" s="406" t="s">
        <v>214</v>
      </c>
      <c r="O108" s="141"/>
      <c r="P108" s="142"/>
      <c r="Q108" s="142"/>
      <c r="R108" s="142"/>
      <c r="S108" s="142"/>
      <c r="T108" s="142"/>
      <c r="U108" s="142"/>
      <c r="V108" s="142"/>
      <c r="W108" s="143"/>
      <c r="X108" s="144"/>
      <c r="Y108" s="144"/>
      <c r="Z108" s="144"/>
      <c r="AA108" s="144"/>
      <c r="AB108" s="144"/>
      <c r="AC108" s="144"/>
      <c r="AD108" s="144"/>
      <c r="AE108" s="144"/>
      <c r="AF108" s="144"/>
      <c r="AG108" s="144"/>
      <c r="AH108" s="144"/>
      <c r="AI108" s="144"/>
      <c r="AJ108" s="144"/>
    </row>
    <row r="109" spans="1:36" ht="30" customHeight="1" x14ac:dyDescent="0.4">
      <c r="A109" s="417"/>
      <c r="B109" s="418"/>
      <c r="C109" s="418"/>
      <c r="D109" s="408"/>
      <c r="E109" s="409"/>
      <c r="F109" s="409"/>
      <c r="G109" s="409"/>
      <c r="H109" s="409"/>
      <c r="I109" s="409"/>
      <c r="J109" s="409"/>
      <c r="K109" s="409"/>
      <c r="L109" s="409"/>
      <c r="M109" s="409"/>
      <c r="N109" s="407"/>
      <c r="O109" s="141"/>
      <c r="P109" s="142"/>
      <c r="Q109" s="142"/>
      <c r="R109" s="142"/>
      <c r="S109" s="142"/>
      <c r="T109" s="142"/>
      <c r="U109" s="142"/>
      <c r="V109" s="142"/>
      <c r="W109" s="143"/>
      <c r="X109" s="144"/>
      <c r="Y109" s="144"/>
      <c r="Z109" s="144"/>
      <c r="AA109" s="144"/>
      <c r="AB109" s="144"/>
      <c r="AC109" s="144"/>
      <c r="AD109" s="144"/>
      <c r="AE109" s="144"/>
      <c r="AF109" s="144"/>
      <c r="AG109" s="144"/>
      <c r="AH109" s="144"/>
      <c r="AI109" s="144"/>
      <c r="AJ109" s="144"/>
    </row>
    <row r="110" spans="1:36" ht="20.100000000000001" customHeight="1" x14ac:dyDescent="0.4">
      <c r="A110" s="415" t="s">
        <v>239</v>
      </c>
      <c r="B110" s="416"/>
      <c r="C110" s="416"/>
      <c r="D110" s="166" t="s">
        <v>236</v>
      </c>
      <c r="E110" s="419"/>
      <c r="F110" s="419"/>
      <c r="G110" s="167" t="s">
        <v>237</v>
      </c>
      <c r="H110" s="420"/>
      <c r="I110" s="420"/>
      <c r="J110" s="420"/>
      <c r="K110" s="168"/>
      <c r="L110" s="168"/>
      <c r="M110" s="168"/>
      <c r="N110" s="169"/>
      <c r="O110" s="141"/>
      <c r="P110" s="142"/>
      <c r="Q110" s="142"/>
      <c r="R110" s="142"/>
      <c r="S110" s="142"/>
      <c r="T110" s="142"/>
      <c r="U110" s="142"/>
      <c r="V110" s="142"/>
      <c r="W110" s="143"/>
      <c r="X110" s="144"/>
      <c r="Y110" s="144"/>
      <c r="Z110" s="144"/>
      <c r="AA110" s="144"/>
      <c r="AB110" s="144"/>
      <c r="AC110" s="144"/>
      <c r="AD110" s="144"/>
      <c r="AE110" s="144"/>
      <c r="AF110" s="144"/>
      <c r="AG110" s="144"/>
      <c r="AH110" s="144"/>
      <c r="AI110" s="144"/>
      <c r="AJ110" s="144"/>
    </row>
    <row r="111" spans="1:36" ht="20.100000000000001" customHeight="1" x14ac:dyDescent="0.4">
      <c r="A111" s="417"/>
      <c r="B111" s="418"/>
      <c r="C111" s="418"/>
      <c r="D111" s="408"/>
      <c r="E111" s="409"/>
      <c r="F111" s="409"/>
      <c r="G111" s="409"/>
      <c r="H111" s="409"/>
      <c r="I111" s="409"/>
      <c r="J111" s="409"/>
      <c r="K111" s="409"/>
      <c r="L111" s="409"/>
      <c r="M111" s="409"/>
      <c r="N111" s="429"/>
      <c r="O111" s="141"/>
      <c r="P111" s="142"/>
      <c r="Q111" s="142"/>
      <c r="R111" s="142"/>
      <c r="S111" s="142"/>
      <c r="T111" s="142"/>
      <c r="U111" s="142"/>
      <c r="V111" s="142"/>
      <c r="W111" s="143"/>
      <c r="X111" s="144"/>
      <c r="Y111" s="144"/>
      <c r="Z111" s="144"/>
      <c r="AA111" s="144"/>
      <c r="AB111" s="144"/>
      <c r="AC111" s="144"/>
      <c r="AD111" s="144"/>
      <c r="AE111" s="144"/>
      <c r="AF111" s="144"/>
      <c r="AG111" s="144"/>
      <c r="AH111" s="144"/>
      <c r="AI111" s="144"/>
      <c r="AJ111" s="144"/>
    </row>
    <row r="112" spans="1:36" ht="39.950000000000003" customHeight="1" x14ac:dyDescent="0.4">
      <c r="A112" s="421" t="s">
        <v>240</v>
      </c>
      <c r="B112" s="422"/>
      <c r="C112" s="422"/>
      <c r="D112" s="426"/>
      <c r="E112" s="427"/>
      <c r="F112" s="427"/>
      <c r="G112" s="428"/>
      <c r="H112" s="423" t="s">
        <v>241</v>
      </c>
      <c r="I112" s="423"/>
      <c r="J112" s="423"/>
      <c r="K112" s="424"/>
      <c r="L112" s="424"/>
      <c r="M112" s="424"/>
      <c r="N112" s="425"/>
      <c r="O112" s="141"/>
      <c r="P112" s="142"/>
      <c r="Q112" s="142"/>
      <c r="R112" s="142"/>
      <c r="S112" s="142"/>
      <c r="T112" s="142"/>
      <c r="U112" s="142"/>
      <c r="V112" s="142"/>
      <c r="W112" s="143"/>
      <c r="X112" s="144"/>
      <c r="Y112" s="144"/>
      <c r="Z112" s="144"/>
      <c r="AA112" s="144"/>
      <c r="AB112" s="144"/>
      <c r="AC112" s="144"/>
      <c r="AD112" s="144"/>
      <c r="AE112" s="144"/>
      <c r="AF112" s="144"/>
      <c r="AG112" s="144"/>
      <c r="AH112" s="144"/>
      <c r="AI112" s="144"/>
      <c r="AJ112" s="144"/>
    </row>
    <row r="113" spans="1:36" x14ac:dyDescent="0.4">
      <c r="A113" s="144"/>
      <c r="B113" s="144"/>
      <c r="C113" s="144"/>
      <c r="D113" s="144"/>
      <c r="E113" s="144"/>
      <c r="F113" s="144"/>
      <c r="G113" s="144"/>
      <c r="H113" s="144"/>
      <c r="I113" s="144"/>
      <c r="J113" s="144"/>
      <c r="K113" s="144"/>
      <c r="L113" s="144"/>
      <c r="M113" s="144"/>
      <c r="N113" s="144"/>
      <c r="O113" s="141"/>
      <c r="P113" s="142"/>
      <c r="Q113" s="142"/>
      <c r="R113" s="142"/>
      <c r="S113" s="142"/>
      <c r="T113" s="142"/>
      <c r="U113" s="142"/>
      <c r="V113" s="142"/>
      <c r="W113" s="143"/>
      <c r="X113" s="144"/>
      <c r="Y113" s="144"/>
      <c r="Z113" s="144"/>
      <c r="AA113" s="144"/>
      <c r="AB113" s="144"/>
      <c r="AC113" s="144"/>
      <c r="AD113" s="144"/>
      <c r="AE113" s="144"/>
      <c r="AF113" s="144"/>
      <c r="AG113" s="144"/>
      <c r="AH113" s="144"/>
      <c r="AI113" s="144"/>
      <c r="AJ113" s="144"/>
    </row>
    <row r="114" spans="1:36" x14ac:dyDescent="0.4">
      <c r="A114" s="144"/>
      <c r="B114" s="144"/>
      <c r="C114" s="334"/>
      <c r="D114" s="334"/>
      <c r="E114" s="334"/>
      <c r="F114" s="334"/>
      <c r="G114" s="334"/>
      <c r="H114" s="334"/>
      <c r="I114" s="334"/>
      <c r="J114" s="334"/>
      <c r="K114" s="334"/>
      <c r="L114" s="334"/>
      <c r="M114" s="334"/>
      <c r="N114" s="334"/>
      <c r="O114" s="141"/>
      <c r="P114" s="142"/>
      <c r="Q114" s="142"/>
      <c r="R114" s="142"/>
      <c r="S114" s="142"/>
      <c r="T114" s="142"/>
      <c r="U114" s="142"/>
      <c r="V114" s="142"/>
      <c r="W114" s="143"/>
      <c r="X114" s="144"/>
      <c r="Y114" s="144"/>
      <c r="Z114" s="144"/>
      <c r="AA114" s="144"/>
      <c r="AB114" s="144"/>
      <c r="AC114" s="144"/>
      <c r="AD114" s="144"/>
      <c r="AE114" s="144"/>
      <c r="AF114" s="144"/>
      <c r="AG114" s="144"/>
      <c r="AH114" s="144"/>
      <c r="AI114" s="144"/>
      <c r="AJ114" s="144"/>
    </row>
    <row r="115" spans="1:36" x14ac:dyDescent="0.4">
      <c r="A115" s="144"/>
      <c r="B115" s="144"/>
      <c r="C115" s="334"/>
      <c r="D115" s="334"/>
      <c r="E115" s="334"/>
      <c r="F115" s="334"/>
      <c r="G115" s="334"/>
      <c r="H115" s="334"/>
      <c r="I115" s="334"/>
      <c r="J115" s="334"/>
      <c r="K115" s="334"/>
      <c r="L115" s="334"/>
      <c r="M115" s="334"/>
      <c r="N115" s="334"/>
      <c r="O115" s="141"/>
      <c r="P115" s="142"/>
      <c r="Q115" s="142"/>
      <c r="R115" s="142"/>
      <c r="S115" s="142"/>
      <c r="T115" s="142"/>
      <c r="U115" s="142"/>
      <c r="V115" s="142"/>
      <c r="W115" s="143"/>
      <c r="X115" s="144"/>
      <c r="Y115" s="144"/>
      <c r="Z115" s="144"/>
      <c r="AA115" s="144"/>
      <c r="AB115" s="144"/>
      <c r="AC115" s="144"/>
      <c r="AD115" s="144"/>
      <c r="AE115" s="144"/>
      <c r="AF115" s="144"/>
      <c r="AG115" s="144"/>
      <c r="AH115" s="144"/>
      <c r="AI115" s="144"/>
      <c r="AJ115" s="144"/>
    </row>
    <row r="116" spans="1:36" x14ac:dyDescent="0.4">
      <c r="A116" s="144"/>
      <c r="B116" s="144"/>
      <c r="C116" s="334"/>
      <c r="D116" s="334"/>
      <c r="E116" s="334"/>
      <c r="F116" s="334"/>
      <c r="G116" s="334"/>
      <c r="H116" s="334"/>
      <c r="I116" s="334"/>
      <c r="J116" s="334"/>
      <c r="K116" s="334"/>
      <c r="L116" s="334"/>
      <c r="M116" s="334"/>
      <c r="N116" s="334"/>
      <c r="O116" s="141"/>
      <c r="P116" s="142"/>
      <c r="Q116" s="142"/>
      <c r="R116" s="142"/>
      <c r="S116" s="142"/>
      <c r="T116" s="142"/>
      <c r="U116" s="142"/>
      <c r="V116" s="142"/>
      <c r="W116" s="143"/>
      <c r="X116" s="144"/>
      <c r="Y116" s="144"/>
      <c r="Z116" s="144"/>
      <c r="AA116" s="144"/>
      <c r="AB116" s="144"/>
      <c r="AC116" s="144"/>
      <c r="AD116" s="144"/>
      <c r="AE116" s="144"/>
      <c r="AF116" s="144"/>
      <c r="AG116" s="144"/>
      <c r="AH116" s="144"/>
      <c r="AI116" s="144"/>
      <c r="AJ116" s="144"/>
    </row>
    <row r="117" spans="1:36" x14ac:dyDescent="0.4">
      <c r="A117" s="144"/>
      <c r="B117" s="144"/>
      <c r="C117" s="334"/>
      <c r="D117" s="334"/>
      <c r="E117" s="334"/>
      <c r="F117" s="334"/>
      <c r="G117" s="334"/>
      <c r="H117" s="334"/>
      <c r="I117" s="334"/>
      <c r="J117" s="334"/>
      <c r="K117" s="334"/>
      <c r="L117" s="334"/>
      <c r="M117" s="334"/>
      <c r="N117" s="334"/>
      <c r="O117" s="141"/>
      <c r="P117" s="142"/>
      <c r="Q117" s="142"/>
      <c r="R117" s="142"/>
      <c r="S117" s="142"/>
      <c r="T117" s="142"/>
      <c r="U117" s="142"/>
      <c r="V117" s="142"/>
      <c r="W117" s="143"/>
      <c r="X117" s="144"/>
      <c r="Y117" s="144"/>
      <c r="Z117" s="144"/>
      <c r="AA117" s="144"/>
      <c r="AB117" s="144"/>
      <c r="AC117" s="144"/>
      <c r="AD117" s="144"/>
      <c r="AE117" s="144"/>
      <c r="AF117" s="144"/>
      <c r="AG117" s="144"/>
      <c r="AH117" s="144"/>
      <c r="AI117" s="144"/>
      <c r="AJ117" s="144"/>
    </row>
    <row r="118" spans="1:36" x14ac:dyDescent="0.4">
      <c r="A118" s="144"/>
      <c r="B118" s="144"/>
      <c r="C118" s="144"/>
      <c r="D118" s="144"/>
      <c r="E118" s="144"/>
      <c r="F118" s="144"/>
      <c r="G118" s="144"/>
      <c r="H118" s="144"/>
      <c r="I118" s="144"/>
      <c r="J118" s="144"/>
      <c r="K118" s="144"/>
      <c r="L118" s="144"/>
      <c r="M118" s="144"/>
      <c r="N118" s="144"/>
      <c r="O118" s="141"/>
      <c r="P118" s="142"/>
      <c r="Q118" s="142"/>
      <c r="R118" s="142"/>
      <c r="S118" s="142"/>
      <c r="T118" s="142"/>
      <c r="U118" s="142"/>
      <c r="V118" s="142"/>
      <c r="W118" s="143"/>
      <c r="X118" s="144"/>
      <c r="Y118" s="144"/>
      <c r="Z118" s="144"/>
      <c r="AA118" s="144"/>
      <c r="AB118" s="144"/>
      <c r="AC118" s="144"/>
      <c r="AD118" s="144"/>
      <c r="AE118" s="144"/>
      <c r="AF118" s="144"/>
      <c r="AG118" s="144"/>
      <c r="AH118" s="144"/>
      <c r="AI118" s="144"/>
      <c r="AJ118" s="144"/>
    </row>
    <row r="119" spans="1:36" x14ac:dyDescent="0.4">
      <c r="A119" s="144"/>
      <c r="B119" s="144"/>
      <c r="C119" s="144"/>
      <c r="D119" s="144"/>
      <c r="E119" s="144"/>
      <c r="F119" s="144"/>
      <c r="G119" s="144"/>
      <c r="H119" s="144"/>
      <c r="I119" s="144"/>
      <c r="J119" s="144"/>
      <c r="K119" s="144"/>
      <c r="L119" s="144"/>
      <c r="M119" s="144"/>
      <c r="N119" s="144"/>
      <c r="O119" s="141"/>
      <c r="P119" s="142"/>
      <c r="Q119" s="142"/>
      <c r="R119" s="142"/>
      <c r="S119" s="142"/>
      <c r="T119" s="142"/>
      <c r="U119" s="142"/>
      <c r="V119" s="142"/>
      <c r="W119" s="143"/>
      <c r="X119" s="144"/>
      <c r="Y119" s="144"/>
      <c r="Z119" s="144"/>
      <c r="AA119" s="144"/>
      <c r="AB119" s="144"/>
      <c r="AC119" s="144"/>
      <c r="AD119" s="144"/>
      <c r="AE119" s="144"/>
      <c r="AF119" s="144"/>
      <c r="AG119" s="144"/>
      <c r="AH119" s="144"/>
      <c r="AI119" s="144"/>
      <c r="AJ119" s="144"/>
    </row>
    <row r="120" spans="1:36" x14ac:dyDescent="0.4">
      <c r="A120" s="144"/>
      <c r="B120" s="144"/>
      <c r="C120" s="144"/>
      <c r="D120" s="144"/>
      <c r="E120" s="144"/>
      <c r="F120" s="144"/>
      <c r="G120" s="144"/>
      <c r="H120" s="144"/>
      <c r="I120" s="144"/>
      <c r="J120" s="144"/>
      <c r="K120" s="144"/>
      <c r="L120" s="144"/>
      <c r="M120" s="144"/>
      <c r="N120" s="144"/>
      <c r="O120" s="141"/>
      <c r="P120" s="142"/>
      <c r="Q120" s="142"/>
      <c r="R120" s="142"/>
      <c r="S120" s="142"/>
      <c r="T120" s="142"/>
      <c r="U120" s="142"/>
      <c r="V120" s="142"/>
      <c r="W120" s="143"/>
      <c r="X120" s="144"/>
      <c r="Y120" s="144"/>
      <c r="Z120" s="144"/>
      <c r="AA120" s="144"/>
      <c r="AB120" s="144"/>
      <c r="AC120" s="144"/>
      <c r="AD120" s="144"/>
      <c r="AE120" s="144"/>
      <c r="AF120" s="144"/>
      <c r="AG120" s="144"/>
      <c r="AH120" s="144"/>
      <c r="AI120" s="144"/>
      <c r="AJ120" s="144"/>
    </row>
    <row r="121" spans="1:36" x14ac:dyDescent="0.4">
      <c r="A121" s="144"/>
      <c r="B121" s="144"/>
      <c r="C121" s="144"/>
      <c r="D121" s="144"/>
      <c r="E121" s="144"/>
      <c r="F121" s="144"/>
      <c r="G121" s="144"/>
      <c r="H121" s="144"/>
      <c r="I121" s="144"/>
      <c r="J121" s="144"/>
      <c r="K121" s="144"/>
      <c r="L121" s="144"/>
      <c r="M121" s="144"/>
      <c r="N121" s="144"/>
      <c r="O121" s="141"/>
      <c r="P121" s="142"/>
      <c r="Q121" s="142"/>
      <c r="R121" s="142"/>
      <c r="S121" s="142"/>
      <c r="T121" s="142"/>
      <c r="U121" s="142"/>
      <c r="V121" s="142"/>
      <c r="W121" s="143"/>
      <c r="X121" s="144"/>
      <c r="Y121" s="144"/>
      <c r="Z121" s="144"/>
      <c r="AA121" s="144"/>
      <c r="AB121" s="144"/>
      <c r="AC121" s="144"/>
      <c r="AD121" s="144"/>
      <c r="AE121" s="144"/>
      <c r="AF121" s="144"/>
      <c r="AG121" s="144"/>
      <c r="AH121" s="144"/>
      <c r="AI121" s="144"/>
      <c r="AJ121" s="144"/>
    </row>
    <row r="122" spans="1:36" x14ac:dyDescent="0.4">
      <c r="A122" s="144"/>
      <c r="B122" s="144"/>
      <c r="C122" s="144"/>
      <c r="D122" s="144"/>
      <c r="E122" s="144"/>
      <c r="F122" s="144"/>
      <c r="G122" s="144"/>
      <c r="H122" s="144"/>
      <c r="I122" s="144"/>
      <c r="J122" s="144"/>
      <c r="K122" s="144"/>
      <c r="L122" s="144"/>
      <c r="M122" s="144"/>
      <c r="N122" s="144"/>
      <c r="O122" s="141"/>
      <c r="P122" s="142"/>
      <c r="Q122" s="142"/>
      <c r="R122" s="142"/>
      <c r="S122" s="142"/>
      <c r="T122" s="142"/>
      <c r="U122" s="142"/>
      <c r="V122" s="142"/>
      <c r="W122" s="143"/>
      <c r="X122" s="144"/>
      <c r="Y122" s="144"/>
      <c r="Z122" s="144"/>
      <c r="AA122" s="144"/>
      <c r="AB122" s="144"/>
      <c r="AC122" s="144"/>
      <c r="AD122" s="144"/>
      <c r="AE122" s="144"/>
      <c r="AF122" s="144"/>
      <c r="AG122" s="144"/>
      <c r="AH122" s="144"/>
      <c r="AI122" s="144"/>
      <c r="AJ122" s="144"/>
    </row>
    <row r="123" spans="1:36" x14ac:dyDescent="0.4">
      <c r="A123" s="144"/>
      <c r="B123" s="144"/>
      <c r="C123" s="144"/>
      <c r="D123" s="144"/>
      <c r="E123" s="144"/>
      <c r="F123" s="144"/>
      <c r="G123" s="144"/>
      <c r="H123" s="144"/>
      <c r="I123" s="144"/>
      <c r="J123" s="144"/>
      <c r="K123" s="144"/>
      <c r="L123" s="144"/>
      <c r="M123" s="144"/>
      <c r="N123" s="144"/>
      <c r="O123" s="141"/>
      <c r="P123" s="142"/>
      <c r="Q123" s="142"/>
      <c r="R123" s="142"/>
      <c r="S123" s="142"/>
      <c r="T123" s="142"/>
      <c r="U123" s="142"/>
      <c r="V123" s="142"/>
      <c r="W123" s="143"/>
      <c r="X123" s="144"/>
      <c r="Y123" s="144"/>
      <c r="Z123" s="144"/>
      <c r="AA123" s="144"/>
      <c r="AB123" s="144"/>
      <c r="AC123" s="144"/>
      <c r="AD123" s="144"/>
      <c r="AE123" s="144"/>
      <c r="AF123" s="144"/>
      <c r="AG123" s="144"/>
      <c r="AH123" s="144"/>
      <c r="AI123" s="144"/>
      <c r="AJ123" s="144"/>
    </row>
    <row r="124" spans="1:36" x14ac:dyDescent="0.4">
      <c r="A124" s="144"/>
      <c r="B124" s="144"/>
      <c r="C124" s="144"/>
      <c r="D124" s="144"/>
      <c r="E124" s="144"/>
      <c r="F124" s="144"/>
      <c r="G124" s="144"/>
      <c r="H124" s="144"/>
      <c r="I124" s="144"/>
      <c r="J124" s="144"/>
      <c r="K124" s="144"/>
      <c r="L124" s="144"/>
      <c r="M124" s="144"/>
      <c r="N124" s="144"/>
      <c r="O124" s="141"/>
      <c r="P124" s="142"/>
      <c r="Q124" s="142"/>
      <c r="R124" s="142"/>
      <c r="S124" s="142"/>
      <c r="T124" s="142"/>
      <c r="U124" s="142"/>
      <c r="V124" s="142"/>
      <c r="W124" s="143"/>
      <c r="X124" s="144"/>
      <c r="Y124" s="144"/>
      <c r="Z124" s="144"/>
      <c r="AA124" s="144"/>
      <c r="AB124" s="144"/>
      <c r="AC124" s="144"/>
      <c r="AD124" s="144"/>
      <c r="AE124" s="144"/>
      <c r="AF124" s="144"/>
      <c r="AG124" s="144"/>
      <c r="AH124" s="144"/>
      <c r="AI124" s="144"/>
      <c r="AJ124" s="144"/>
    </row>
    <row r="125" spans="1:36" x14ac:dyDescent="0.4">
      <c r="A125" s="144"/>
      <c r="B125" s="144"/>
      <c r="C125" s="144"/>
      <c r="D125" s="144"/>
      <c r="E125" s="144"/>
      <c r="F125" s="144"/>
      <c r="G125" s="144"/>
      <c r="H125" s="144"/>
      <c r="I125" s="144"/>
      <c r="J125" s="144"/>
      <c r="K125" s="144"/>
      <c r="L125" s="144"/>
      <c r="M125" s="144"/>
      <c r="N125" s="144"/>
      <c r="O125" s="141"/>
      <c r="P125" s="142"/>
      <c r="Q125" s="142"/>
      <c r="R125" s="142"/>
      <c r="S125" s="142"/>
      <c r="T125" s="142"/>
      <c r="U125" s="142"/>
      <c r="V125" s="142"/>
      <c r="W125" s="143"/>
      <c r="X125" s="144"/>
      <c r="Y125" s="144"/>
      <c r="Z125" s="144"/>
      <c r="AA125" s="144"/>
      <c r="AB125" s="144"/>
      <c r="AC125" s="144"/>
      <c r="AD125" s="144"/>
      <c r="AE125" s="144"/>
      <c r="AF125" s="144"/>
      <c r="AG125" s="144"/>
      <c r="AH125" s="144"/>
      <c r="AI125" s="144"/>
      <c r="AJ125" s="144"/>
    </row>
    <row r="126" spans="1:36" x14ac:dyDescent="0.4">
      <c r="A126" s="144"/>
      <c r="B126" s="144"/>
      <c r="C126" s="144"/>
      <c r="D126" s="144"/>
      <c r="E126" s="144"/>
      <c r="F126" s="144"/>
      <c r="G126" s="144"/>
      <c r="H126" s="144"/>
      <c r="I126" s="144"/>
      <c r="J126" s="144"/>
      <c r="K126" s="144"/>
      <c r="L126" s="144"/>
      <c r="M126" s="144"/>
      <c r="N126" s="144"/>
      <c r="O126" s="141"/>
      <c r="P126" s="142"/>
      <c r="Q126" s="142"/>
      <c r="R126" s="142"/>
      <c r="S126" s="142"/>
      <c r="T126" s="142"/>
      <c r="U126" s="142"/>
      <c r="V126" s="142"/>
      <c r="W126" s="143"/>
      <c r="X126" s="144"/>
      <c r="Y126" s="144"/>
      <c r="Z126" s="144"/>
      <c r="AA126" s="144"/>
      <c r="AB126" s="144"/>
      <c r="AC126" s="144"/>
      <c r="AD126" s="144"/>
      <c r="AE126" s="144"/>
      <c r="AF126" s="144"/>
      <c r="AG126" s="144"/>
      <c r="AH126" s="144"/>
      <c r="AI126" s="144"/>
      <c r="AJ126" s="144"/>
    </row>
    <row r="127" spans="1:36" x14ac:dyDescent="0.4">
      <c r="A127" s="144"/>
      <c r="B127" s="144"/>
      <c r="C127" s="144"/>
      <c r="D127" s="144"/>
      <c r="E127" s="144"/>
      <c r="F127" s="144"/>
      <c r="G127" s="144"/>
      <c r="H127" s="144"/>
      <c r="I127" s="144"/>
      <c r="J127" s="144"/>
      <c r="K127" s="144"/>
      <c r="L127" s="144"/>
      <c r="M127" s="144"/>
      <c r="N127" s="144"/>
      <c r="O127" s="141"/>
      <c r="P127" s="142"/>
      <c r="Q127" s="142"/>
      <c r="R127" s="142"/>
      <c r="S127" s="142"/>
      <c r="T127" s="142"/>
      <c r="U127" s="142"/>
      <c r="V127" s="142"/>
      <c r="W127" s="143"/>
      <c r="X127" s="144"/>
      <c r="Y127" s="144"/>
      <c r="Z127" s="144"/>
      <c r="AA127" s="144"/>
      <c r="AB127" s="144"/>
      <c r="AC127" s="144"/>
      <c r="AD127" s="144"/>
      <c r="AE127" s="144"/>
      <c r="AF127" s="144"/>
      <c r="AG127" s="144"/>
      <c r="AH127" s="144"/>
      <c r="AI127" s="144"/>
      <c r="AJ127" s="144"/>
    </row>
    <row r="128" spans="1:36" x14ac:dyDescent="0.4">
      <c r="A128" s="144"/>
      <c r="B128" s="144"/>
      <c r="C128" s="144"/>
      <c r="D128" s="144"/>
      <c r="E128" s="144"/>
      <c r="F128" s="144"/>
      <c r="G128" s="144"/>
      <c r="H128" s="144"/>
      <c r="I128" s="144"/>
      <c r="J128" s="144"/>
      <c r="K128" s="144"/>
      <c r="L128" s="144"/>
      <c r="M128" s="144"/>
      <c r="N128" s="144"/>
      <c r="O128" s="141"/>
      <c r="P128" s="142"/>
      <c r="Q128" s="142"/>
      <c r="R128" s="142"/>
      <c r="S128" s="142"/>
      <c r="T128" s="142"/>
      <c r="U128" s="142"/>
      <c r="V128" s="142"/>
      <c r="W128" s="143"/>
      <c r="X128" s="144"/>
      <c r="Y128" s="144"/>
      <c r="Z128" s="144"/>
      <c r="AA128" s="144"/>
      <c r="AB128" s="144"/>
      <c r="AC128" s="144"/>
      <c r="AD128" s="144"/>
      <c r="AE128" s="144"/>
      <c r="AF128" s="144"/>
      <c r="AG128" s="144"/>
      <c r="AH128" s="144"/>
      <c r="AI128" s="144"/>
      <c r="AJ128" s="144"/>
    </row>
    <row r="129" spans="1:36" x14ac:dyDescent="0.4">
      <c r="A129" s="144"/>
      <c r="B129" s="144"/>
      <c r="C129" s="144"/>
      <c r="D129" s="144"/>
      <c r="E129" s="144"/>
      <c r="F129" s="144"/>
      <c r="G129" s="144"/>
      <c r="H129" s="144"/>
      <c r="I129" s="144"/>
      <c r="J129" s="144"/>
      <c r="K129" s="144"/>
      <c r="L129" s="144"/>
      <c r="M129" s="144"/>
      <c r="N129" s="144"/>
      <c r="O129" s="141"/>
      <c r="P129" s="142"/>
      <c r="Q129" s="142"/>
      <c r="R129" s="142"/>
      <c r="S129" s="142"/>
      <c r="T129" s="142"/>
      <c r="U129" s="142"/>
      <c r="V129" s="142"/>
      <c r="W129" s="143"/>
      <c r="X129" s="144"/>
      <c r="Y129" s="144"/>
      <c r="Z129" s="144"/>
      <c r="AA129" s="144"/>
      <c r="AB129" s="144"/>
      <c r="AC129" s="144"/>
      <c r="AD129" s="144"/>
      <c r="AE129" s="144"/>
      <c r="AF129" s="144"/>
      <c r="AG129" s="144"/>
      <c r="AH129" s="144"/>
      <c r="AI129" s="144"/>
      <c r="AJ129" s="144"/>
    </row>
    <row r="130" spans="1:36" x14ac:dyDescent="0.4">
      <c r="A130" s="144"/>
      <c r="B130" s="144"/>
      <c r="C130" s="144"/>
      <c r="D130" s="144"/>
      <c r="E130" s="144"/>
      <c r="F130" s="144"/>
      <c r="G130" s="144"/>
      <c r="H130" s="144"/>
      <c r="I130" s="144"/>
      <c r="J130" s="144"/>
      <c r="K130" s="144"/>
      <c r="L130" s="144"/>
      <c r="M130" s="144"/>
      <c r="N130" s="144"/>
      <c r="O130" s="141"/>
      <c r="P130" s="142"/>
      <c r="Q130" s="142"/>
      <c r="R130" s="142"/>
      <c r="S130" s="142"/>
      <c r="T130" s="142"/>
      <c r="U130" s="142"/>
      <c r="V130" s="142"/>
      <c r="W130" s="143"/>
      <c r="X130" s="144"/>
      <c r="Y130" s="144"/>
      <c r="Z130" s="144"/>
      <c r="AA130" s="144"/>
      <c r="AB130" s="144"/>
      <c r="AC130" s="144"/>
      <c r="AD130" s="144"/>
      <c r="AE130" s="144"/>
      <c r="AF130" s="144"/>
      <c r="AG130" s="144"/>
      <c r="AH130" s="144"/>
      <c r="AI130" s="144"/>
      <c r="AJ130" s="144"/>
    </row>
    <row r="131" spans="1:36" x14ac:dyDescent="0.4">
      <c r="A131" s="144"/>
      <c r="B131" s="144"/>
      <c r="C131" s="144"/>
      <c r="D131" s="144"/>
      <c r="E131" s="144"/>
      <c r="F131" s="144"/>
      <c r="G131" s="144"/>
      <c r="H131" s="144"/>
      <c r="I131" s="144"/>
      <c r="J131" s="144"/>
      <c r="K131" s="144"/>
      <c r="L131" s="144"/>
      <c r="M131" s="144"/>
      <c r="N131" s="144"/>
      <c r="O131" s="141"/>
      <c r="P131" s="142"/>
      <c r="Q131" s="142"/>
      <c r="R131" s="142"/>
      <c r="S131" s="142"/>
      <c r="T131" s="142"/>
      <c r="U131" s="142"/>
      <c r="V131" s="142"/>
      <c r="W131" s="143"/>
      <c r="X131" s="144"/>
      <c r="Y131" s="144"/>
      <c r="Z131" s="144"/>
      <c r="AA131" s="144"/>
      <c r="AB131" s="144"/>
      <c r="AC131" s="144"/>
      <c r="AD131" s="144"/>
      <c r="AE131" s="144"/>
      <c r="AF131" s="144"/>
      <c r="AG131" s="144"/>
      <c r="AH131" s="144"/>
      <c r="AI131" s="144"/>
      <c r="AJ131" s="144"/>
    </row>
  </sheetData>
  <sheetProtection algorithmName="SHA-512" hashValue="G6em0W4XNWoxl/ihNiDKmZ94ZVq06D/Mg/et7oBeEdKrfsFzMI0horgq424+yQ5Ufg/6UXftc8yW1LWCYO8yCA==" saltValue="MtEGM6nohprBM2mRL3U3zw==" spinCount="100000" sheet="1" selectLockedCells="1"/>
  <mergeCells count="270">
    <mergeCell ref="A110:C111"/>
    <mergeCell ref="E110:F110"/>
    <mergeCell ref="H110:J110"/>
    <mergeCell ref="A112:C112"/>
    <mergeCell ref="H112:J112"/>
    <mergeCell ref="K112:N112"/>
    <mergeCell ref="D112:G112"/>
    <mergeCell ref="D111:N111"/>
    <mergeCell ref="A108:C109"/>
    <mergeCell ref="I28:K28"/>
    <mergeCell ref="L28:N28"/>
    <mergeCell ref="L67:L68"/>
    <mergeCell ref="J67:K68"/>
    <mergeCell ref="I67:I68"/>
    <mergeCell ref="G67:H68"/>
    <mergeCell ref="F67:F68"/>
    <mergeCell ref="D67:E68"/>
    <mergeCell ref="J52:N52"/>
    <mergeCell ref="D43:H43"/>
    <mergeCell ref="L43:M43"/>
    <mergeCell ref="C51:N51"/>
    <mergeCell ref="C48:N48"/>
    <mergeCell ref="D45:H45"/>
    <mergeCell ref="J45:N45"/>
    <mergeCell ref="E50:G50"/>
    <mergeCell ref="H50:N50"/>
    <mergeCell ref="L25:N25"/>
    <mergeCell ref="I26:K26"/>
    <mergeCell ref="L26:N26"/>
    <mergeCell ref="I27:K27"/>
    <mergeCell ref="L27:N27"/>
    <mergeCell ref="A21:B34"/>
    <mergeCell ref="D30:F30"/>
    <mergeCell ref="G30:H30"/>
    <mergeCell ref="D31:F31"/>
    <mergeCell ref="G31:H31"/>
    <mergeCell ref="D32:F32"/>
    <mergeCell ref="G32:H32"/>
    <mergeCell ref="D33:F33"/>
    <mergeCell ref="G33:H33"/>
    <mergeCell ref="D34:F34"/>
    <mergeCell ref="G34:H34"/>
    <mergeCell ref="D29:F29"/>
    <mergeCell ref="G29:H29"/>
    <mergeCell ref="G24:H24"/>
    <mergeCell ref="D24:F24"/>
    <mergeCell ref="G25:H25"/>
    <mergeCell ref="D25:F25"/>
    <mergeCell ref="G26:H26"/>
    <mergeCell ref="D26:F26"/>
    <mergeCell ref="O37:O39"/>
    <mergeCell ref="D90:H90"/>
    <mergeCell ref="J90:N90"/>
    <mergeCell ref="O35:O36"/>
    <mergeCell ref="O56:O57"/>
    <mergeCell ref="O58:O59"/>
    <mergeCell ref="O63:O64"/>
    <mergeCell ref="J81:K81"/>
    <mergeCell ref="M81:N81"/>
    <mergeCell ref="M66:N66"/>
    <mergeCell ref="C50:D50"/>
    <mergeCell ref="O54:O55"/>
    <mergeCell ref="O52:O53"/>
    <mergeCell ref="D40:H40"/>
    <mergeCell ref="J40:N40"/>
    <mergeCell ref="F35:N35"/>
    <mergeCell ref="F36:N36"/>
    <mergeCell ref="C69:D69"/>
    <mergeCell ref="C61:N61"/>
    <mergeCell ref="K37:N37"/>
    <mergeCell ref="C41:N41"/>
    <mergeCell ref="M67:N68"/>
    <mergeCell ref="D94:N94"/>
    <mergeCell ref="D54:H54"/>
    <mergeCell ref="J54:N54"/>
    <mergeCell ref="D65:H65"/>
    <mergeCell ref="J65:N65"/>
    <mergeCell ref="D71:H71"/>
    <mergeCell ref="B46:B48"/>
    <mergeCell ref="D49:H49"/>
    <mergeCell ref="J49:N49"/>
    <mergeCell ref="D52:H52"/>
    <mergeCell ref="M72:N72"/>
    <mergeCell ref="J71:N71"/>
    <mergeCell ref="C62:D62"/>
    <mergeCell ref="D81:E81"/>
    <mergeCell ref="G81:H81"/>
    <mergeCell ref="C114:N114"/>
    <mergeCell ref="C115:N115"/>
    <mergeCell ref="C116:N116"/>
    <mergeCell ref="C117:N117"/>
    <mergeCell ref="C96:N96"/>
    <mergeCell ref="C95:N95"/>
    <mergeCell ref="C97:N97"/>
    <mergeCell ref="G98:N98"/>
    <mergeCell ref="G101:N101"/>
    <mergeCell ref="C98:F103"/>
    <mergeCell ref="C104:F104"/>
    <mergeCell ref="G104:N104"/>
    <mergeCell ref="G99:N99"/>
    <mergeCell ref="G100:N100"/>
    <mergeCell ref="G103:N103"/>
    <mergeCell ref="G102:N102"/>
    <mergeCell ref="A105:N105"/>
    <mergeCell ref="A107:C107"/>
    <mergeCell ref="A106:C106"/>
    <mergeCell ref="D106:E106"/>
    <mergeCell ref="D107:N107"/>
    <mergeCell ref="D108:M108"/>
    <mergeCell ref="N108:N109"/>
    <mergeCell ref="D109:M109"/>
    <mergeCell ref="C64:N64"/>
    <mergeCell ref="C55:N55"/>
    <mergeCell ref="K46:N46"/>
    <mergeCell ref="G46:J46"/>
    <mergeCell ref="C46:F46"/>
    <mergeCell ref="C47:N47"/>
    <mergeCell ref="I29:K29"/>
    <mergeCell ref="L29:N29"/>
    <mergeCell ref="I30:K30"/>
    <mergeCell ref="L30:N30"/>
    <mergeCell ref="I31:K31"/>
    <mergeCell ref="L31:N31"/>
    <mergeCell ref="I34:K34"/>
    <mergeCell ref="L34:N34"/>
    <mergeCell ref="C35:D36"/>
    <mergeCell ref="I32:K32"/>
    <mergeCell ref="L32:N32"/>
    <mergeCell ref="I33:K33"/>
    <mergeCell ref="L33:N33"/>
    <mergeCell ref="C38:N38"/>
    <mergeCell ref="C39:N39"/>
    <mergeCell ref="B67:B68"/>
    <mergeCell ref="B69:B70"/>
    <mergeCell ref="A65:B65"/>
    <mergeCell ref="D63:F63"/>
    <mergeCell ref="H69:N69"/>
    <mergeCell ref="B43:B44"/>
    <mergeCell ref="C44:N44"/>
    <mergeCell ref="B50:B51"/>
    <mergeCell ref="A54:B55"/>
    <mergeCell ref="E69:G69"/>
    <mergeCell ref="C67:C68"/>
    <mergeCell ref="D58:F58"/>
    <mergeCell ref="H58:J58"/>
    <mergeCell ref="D60:F60"/>
    <mergeCell ref="H60:J60"/>
    <mergeCell ref="E62:F62"/>
    <mergeCell ref="H62:N62"/>
    <mergeCell ref="B56:B57"/>
    <mergeCell ref="C57:N57"/>
    <mergeCell ref="B60:B62"/>
    <mergeCell ref="L60:N60"/>
    <mergeCell ref="L58:N58"/>
    <mergeCell ref="A66:A70"/>
    <mergeCell ref="L63:N63"/>
    <mergeCell ref="A2:N2"/>
    <mergeCell ref="A16:N16"/>
    <mergeCell ref="A19:B19"/>
    <mergeCell ref="D19:H19"/>
    <mergeCell ref="J43:K43"/>
    <mergeCell ref="B58:B59"/>
    <mergeCell ref="C59:N59"/>
    <mergeCell ref="B10:G10"/>
    <mergeCell ref="H10:M10"/>
    <mergeCell ref="G37:J37"/>
    <mergeCell ref="D22:N22"/>
    <mergeCell ref="A13:N13"/>
    <mergeCell ref="C37:F37"/>
    <mergeCell ref="A35:B39"/>
    <mergeCell ref="L24:N24"/>
    <mergeCell ref="I25:K25"/>
    <mergeCell ref="C53:N53"/>
    <mergeCell ref="A49:B49"/>
    <mergeCell ref="A40:B41"/>
    <mergeCell ref="A20:N20"/>
    <mergeCell ref="D28:F28"/>
    <mergeCell ref="G28:H28"/>
    <mergeCell ref="D27:F27"/>
    <mergeCell ref="G27:H27"/>
    <mergeCell ref="A1:N1"/>
    <mergeCell ref="A58:A64"/>
    <mergeCell ref="D21:N21"/>
    <mergeCell ref="C70:N70"/>
    <mergeCell ref="A94:B104"/>
    <mergeCell ref="A90:B91"/>
    <mergeCell ref="B92:B93"/>
    <mergeCell ref="C93:N93"/>
    <mergeCell ref="D56:E56"/>
    <mergeCell ref="G56:H56"/>
    <mergeCell ref="J56:K56"/>
    <mergeCell ref="L56:M56"/>
    <mergeCell ref="A52:B53"/>
    <mergeCell ref="B63:B64"/>
    <mergeCell ref="H63:J63"/>
    <mergeCell ref="C91:N91"/>
    <mergeCell ref="C92:D92"/>
    <mergeCell ref="E92:M92"/>
    <mergeCell ref="G86:I86"/>
    <mergeCell ref="K86:L86"/>
    <mergeCell ref="C87:N87"/>
    <mergeCell ref="A71:B71"/>
    <mergeCell ref="C23:N23"/>
    <mergeCell ref="I24:K24"/>
    <mergeCell ref="C88:F88"/>
    <mergeCell ref="G88:I88"/>
    <mergeCell ref="P10:Q10"/>
    <mergeCell ref="A3:G3"/>
    <mergeCell ref="A15:N15"/>
    <mergeCell ref="A17:B17"/>
    <mergeCell ref="D17:H17"/>
    <mergeCell ref="J17:N17"/>
    <mergeCell ref="J19:N19"/>
    <mergeCell ref="A4:N4"/>
    <mergeCell ref="H3:N3"/>
    <mergeCell ref="A5:N5"/>
    <mergeCell ref="A6:N6"/>
    <mergeCell ref="B7:G7"/>
    <mergeCell ref="H7:M7"/>
    <mergeCell ref="B8:G8"/>
    <mergeCell ref="H8:M8"/>
    <mergeCell ref="A18:N18"/>
    <mergeCell ref="B11:M11"/>
    <mergeCell ref="B9:M9"/>
    <mergeCell ref="N7:N11"/>
    <mergeCell ref="A7:A11"/>
    <mergeCell ref="A12:N12"/>
    <mergeCell ref="A14:N14"/>
    <mergeCell ref="H78:N78"/>
    <mergeCell ref="A80:B80"/>
    <mergeCell ref="C82:N82"/>
    <mergeCell ref="D80:H80"/>
    <mergeCell ref="J80:N80"/>
    <mergeCell ref="D85:H85"/>
    <mergeCell ref="J85:N85"/>
    <mergeCell ref="C73:C74"/>
    <mergeCell ref="C79:N79"/>
    <mergeCell ref="F75:F76"/>
    <mergeCell ref="G75:H76"/>
    <mergeCell ref="I75:I76"/>
    <mergeCell ref="J75:K76"/>
    <mergeCell ref="I73:I74"/>
    <mergeCell ref="J73:K74"/>
    <mergeCell ref="L75:L76"/>
    <mergeCell ref="L73:L74"/>
    <mergeCell ref="M73:N74"/>
    <mergeCell ref="A85:B85"/>
    <mergeCell ref="B88:B89"/>
    <mergeCell ref="C89:N89"/>
    <mergeCell ref="I83:J83"/>
    <mergeCell ref="A73:A79"/>
    <mergeCell ref="C78:D78"/>
    <mergeCell ref="B78:B79"/>
    <mergeCell ref="C84:N84"/>
    <mergeCell ref="C83:D83"/>
    <mergeCell ref="D86:E86"/>
    <mergeCell ref="B86:B87"/>
    <mergeCell ref="G73:H74"/>
    <mergeCell ref="M75:N76"/>
    <mergeCell ref="F73:F74"/>
    <mergeCell ref="D73:E74"/>
    <mergeCell ref="B83:B84"/>
    <mergeCell ref="B81:B82"/>
    <mergeCell ref="L83:M83"/>
    <mergeCell ref="E78:G78"/>
    <mergeCell ref="B73:B77"/>
    <mergeCell ref="C77:N77"/>
    <mergeCell ref="E83:H83"/>
    <mergeCell ref="C75:C76"/>
    <mergeCell ref="D75:E76"/>
  </mergeCells>
  <phoneticPr fontId="1"/>
  <conditionalFormatting sqref="C17:H17">
    <cfRule type="expression" dxfId="44" priority="186">
      <formula>$Q$17=TRUE</formula>
    </cfRule>
  </conditionalFormatting>
  <conditionalFormatting sqref="I17:N17">
    <cfRule type="expression" dxfId="43" priority="187">
      <formula>$P$17=TRUE</formula>
    </cfRule>
  </conditionalFormatting>
  <conditionalFormatting sqref="B50:N51">
    <cfRule type="expression" dxfId="42" priority="178">
      <formula>$P$49=TRUE</formula>
    </cfRule>
  </conditionalFormatting>
  <conditionalFormatting sqref="I19:N19">
    <cfRule type="expression" dxfId="41" priority="131">
      <formula>$P$19=TRUE</formula>
    </cfRule>
  </conditionalFormatting>
  <conditionalFormatting sqref="C38:N39">
    <cfRule type="expression" dxfId="40" priority="110">
      <formula>$P$35=TRUE</formula>
    </cfRule>
  </conditionalFormatting>
  <conditionalFormatting sqref="A2:N2">
    <cfRule type="containsText" dxfId="39" priority="92" operator="containsText" text="～現在の醸造行為の内容では証明書を発行することができません～">
      <formula>NOT(ISERROR(SEARCH("～現在の醸造行為の内容では証明書を発行することができません～",A2)))</formula>
    </cfRule>
  </conditionalFormatting>
  <conditionalFormatting sqref="B66:N66 B69:N70 B67:D67 B68 L67:M67 I67:J67 F67:G67">
    <cfRule type="expression" dxfId="38" priority="91">
      <formula>$P$65=TRUE</formula>
    </cfRule>
  </conditionalFormatting>
  <conditionalFormatting sqref="B72:N72 B78:N79 B73:D73 F73:G73">
    <cfRule type="expression" dxfId="37" priority="90">
      <formula>$P$71=TRUE</formula>
    </cfRule>
  </conditionalFormatting>
  <conditionalFormatting sqref="B81:D81 F81:G81 I81:J81 L81:M81 B82:N82 B84:N84 K83:N83 B83:E83 I83">
    <cfRule type="expression" dxfId="36" priority="86">
      <formula>$P$80=TRUE</formula>
    </cfRule>
  </conditionalFormatting>
  <conditionalFormatting sqref="A1:N1">
    <cfRule type="containsText" dxfId="35" priority="85" operator="containsText" text="～未入力の箇所がございます。～">
      <formula>NOT(ISERROR(SEARCH("～未入力の箇所がございます。～",A1)))</formula>
    </cfRule>
  </conditionalFormatting>
  <conditionalFormatting sqref="C39:N39">
    <cfRule type="expression" dxfId="34" priority="68">
      <formula>$P$36=TRUE</formula>
    </cfRule>
  </conditionalFormatting>
  <conditionalFormatting sqref="E50:G50">
    <cfRule type="expression" dxfId="33" priority="63">
      <formula>$Q$49=TRUE</formula>
    </cfRule>
  </conditionalFormatting>
  <conditionalFormatting sqref="E69:G69">
    <cfRule type="expression" dxfId="32" priority="62">
      <formula>$Q$65=TRUE</formula>
    </cfRule>
  </conditionalFormatting>
  <conditionalFormatting sqref="E78:G78">
    <cfRule type="expression" dxfId="31" priority="61">
      <formula>$Q$71=TRUE</formula>
    </cfRule>
  </conditionalFormatting>
  <conditionalFormatting sqref="G88:I88">
    <cfRule type="expression" dxfId="30" priority="59">
      <formula>$Q$85=TRUE</formula>
    </cfRule>
  </conditionalFormatting>
  <conditionalFormatting sqref="B56:N64">
    <cfRule type="expression" dxfId="29" priority="55">
      <formula>$P$54=TRUE</formula>
    </cfRule>
  </conditionalFormatting>
  <conditionalFormatting sqref="B92:N93">
    <cfRule type="expression" dxfId="28" priority="54">
      <formula>$P$90=TRUE</formula>
    </cfRule>
  </conditionalFormatting>
  <conditionalFormatting sqref="E92:M92">
    <cfRule type="expression" dxfId="27" priority="53">
      <formula>$Q$90=TRUE</formula>
    </cfRule>
  </conditionalFormatting>
  <conditionalFormatting sqref="L56:M56">
    <cfRule type="expression" dxfId="26" priority="52">
      <formula>$R$56=TRUE</formula>
    </cfRule>
  </conditionalFormatting>
  <conditionalFormatting sqref="C37:N37">
    <cfRule type="expression" dxfId="25" priority="31">
      <formula>$P$36=TRUE</formula>
    </cfRule>
  </conditionalFormatting>
  <conditionalFormatting sqref="L83:M83">
    <cfRule type="expression" dxfId="24" priority="27">
      <formula>$Q$80=TRUE</formula>
    </cfRule>
  </conditionalFormatting>
  <conditionalFormatting sqref="B42:N48">
    <cfRule type="expression" dxfId="23" priority="6">
      <formula>$P$40=TRUE</formula>
    </cfRule>
    <cfRule type="expression" dxfId="22" priority="21">
      <formula>$P$19=TRUE</formula>
    </cfRule>
  </conditionalFormatting>
  <conditionalFormatting sqref="C47:N48">
    <cfRule type="expression" dxfId="21" priority="20">
      <formula>$P$45=TRUE</formula>
    </cfRule>
  </conditionalFormatting>
  <conditionalFormatting sqref="C46:N46">
    <cfRule type="expression" dxfId="20" priority="19">
      <formula>$Q$45=TRUE</formula>
    </cfRule>
  </conditionalFormatting>
  <conditionalFormatting sqref="C48:N48">
    <cfRule type="expression" dxfId="19" priority="18">
      <formula>$Q$45=TRUE</formula>
    </cfRule>
  </conditionalFormatting>
  <conditionalFormatting sqref="C104:N104">
    <cfRule type="expression" dxfId="18" priority="16">
      <formula>$P$19=TRUE</formula>
    </cfRule>
  </conditionalFormatting>
  <conditionalFormatting sqref="B86:N89">
    <cfRule type="expression" dxfId="17" priority="15">
      <formula>$P$85=TRUE</formula>
    </cfRule>
  </conditionalFormatting>
  <conditionalFormatting sqref="C19:H19">
    <cfRule type="expression" dxfId="16" priority="13">
      <formula>$Q$19=TRUE</formula>
    </cfRule>
    <cfRule type="expression" dxfId="15" priority="14">
      <formula>$Q$17=TRUE</formula>
    </cfRule>
  </conditionalFormatting>
  <conditionalFormatting sqref="E83:H83">
    <cfRule type="expression" dxfId="14" priority="12">
      <formula>$Q$80=TRUE</formula>
    </cfRule>
  </conditionalFormatting>
  <conditionalFormatting sqref="I83:J83">
    <cfRule type="expression" dxfId="13" priority="11">
      <formula>$Q$80=TRUE</formula>
    </cfRule>
  </conditionalFormatting>
  <conditionalFormatting sqref="I24:N34">
    <cfRule type="expression" dxfId="12" priority="9">
      <formula>$P$19=TRUE</formula>
    </cfRule>
  </conditionalFormatting>
  <conditionalFormatting sqref="C98:N103">
    <cfRule type="expression" dxfId="11" priority="4">
      <formula>$Q$19=TRUE</formula>
    </cfRule>
    <cfRule type="expression" dxfId="10" priority="5">
      <formula>$Q$17=TRUE</formula>
    </cfRule>
  </conditionalFormatting>
  <conditionalFormatting sqref="E62:F62">
    <cfRule type="expression" dxfId="9" priority="3">
      <formula>$Q$54=TRUE</formula>
    </cfRule>
  </conditionalFormatting>
  <conditionalFormatting sqref="G46:J46">
    <cfRule type="expression" dxfId="8" priority="2">
      <formula>$Q$40=TRUE</formula>
    </cfRule>
  </conditionalFormatting>
  <conditionalFormatting sqref="K46:N46">
    <cfRule type="expression" dxfId="7" priority="1">
      <formula>$Q$40=TRUE</formula>
    </cfRule>
  </conditionalFormatting>
  <dataValidations count="4">
    <dataValidation type="list" allowBlank="1" showInputMessage="1" showErrorMessage="1" sqref="G46:J46 G37:J37 E83" xr:uid="{86F515CB-39DA-4064-9DFC-51F677E7121A}">
      <formula1>$W$42:$W$45</formula1>
    </dataValidation>
    <dataValidation type="textLength" allowBlank="1" showInputMessage="1" showErrorMessage="1" error="3桁で入力してください" sqref="E110:F110" xr:uid="{940D232F-406E-4759-812D-E9A0B912D784}">
      <formula1>3</formula1>
      <formula2>3</formula2>
    </dataValidation>
    <dataValidation type="textLength" allowBlank="1" showInputMessage="1" showErrorMessage="1" error="4桁で入力してください" sqref="H110:J110" xr:uid="{B9273385-6FEA-4B80-80A6-002D97D205B1}">
      <formula1>4</formula1>
      <formula2>4</formula2>
    </dataValidation>
    <dataValidation type="whole" operator="greaterThanOrEqual" allowBlank="1" showInputMessage="1" showErrorMessage="1" error="西暦で入力してください" sqref="D106:E106" xr:uid="{3C171004-25E5-49FA-92F5-9DF0B43EA899}">
      <formula1>2023</formula1>
    </dataValidation>
  </dataValidations>
  <printOptions horizontalCentered="1"/>
  <pageMargins left="0.39370078740157483" right="0.39370078740157483" top="0.74803149606299213" bottom="0.35433070866141736" header="0.31496062992125984" footer="0.31496062992125984"/>
  <pageSetup paperSize="9" fitToHeight="0" orientation="portrait" r:id="rId1"/>
  <headerFooter>
    <oddHeader>&amp;L&amp;8ワイン等醸造行為に関する表明書&amp;R&amp;8様式９（&amp;P/&amp;N）</oddHeader>
  </headerFooter>
  <rowBreaks count="2" manualBreakCount="2">
    <brk id="39" min="1" max="13" man="1"/>
    <brk id="79" min="1"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76801" r:id="rId4" name="Check Box 1">
              <controlPr defaultSize="0" autoFill="0" autoLine="0" autoPict="0">
                <anchor moveWithCells="1">
                  <from>
                    <xdr:col>2</xdr:col>
                    <xdr:colOff>133350</xdr:colOff>
                    <xdr:row>18</xdr:row>
                    <xdr:rowOff>9525</xdr:rowOff>
                  </from>
                  <to>
                    <xdr:col>8</xdr:col>
                    <xdr:colOff>0</xdr:colOff>
                    <xdr:row>19</xdr:row>
                    <xdr:rowOff>0</xdr:rowOff>
                  </to>
                </anchor>
              </controlPr>
            </control>
          </mc:Choice>
        </mc:AlternateContent>
        <mc:AlternateContent xmlns:mc="http://schemas.openxmlformats.org/markup-compatibility/2006">
          <mc:Choice Requires="x14">
            <control shapeId="76802" r:id="rId5" name="Check Box 2">
              <controlPr defaultSize="0" autoFill="0" autoLine="0" autoPict="0">
                <anchor moveWithCells="1">
                  <from>
                    <xdr:col>8</xdr:col>
                    <xdr:colOff>142875</xdr:colOff>
                    <xdr:row>18</xdr:row>
                    <xdr:rowOff>9525</xdr:rowOff>
                  </from>
                  <to>
                    <xdr:col>14</xdr:col>
                    <xdr:colOff>9525</xdr:colOff>
                    <xdr:row>19</xdr:row>
                    <xdr:rowOff>0</xdr:rowOff>
                  </to>
                </anchor>
              </controlPr>
            </control>
          </mc:Choice>
        </mc:AlternateContent>
        <mc:AlternateContent xmlns:mc="http://schemas.openxmlformats.org/markup-compatibility/2006">
          <mc:Choice Requires="x14">
            <control shapeId="76803" r:id="rId6" name="Check Box 3">
              <controlPr defaultSize="0" autoFill="0" autoLine="0" autoPict="0">
                <anchor moveWithCells="1">
                  <from>
                    <xdr:col>4</xdr:col>
                    <xdr:colOff>133350</xdr:colOff>
                    <xdr:row>34</xdr:row>
                    <xdr:rowOff>9525</xdr:rowOff>
                  </from>
                  <to>
                    <xdr:col>10</xdr:col>
                    <xdr:colOff>0</xdr:colOff>
                    <xdr:row>35</xdr:row>
                    <xdr:rowOff>0</xdr:rowOff>
                  </to>
                </anchor>
              </controlPr>
            </control>
          </mc:Choice>
        </mc:AlternateContent>
        <mc:AlternateContent xmlns:mc="http://schemas.openxmlformats.org/markup-compatibility/2006">
          <mc:Choice Requires="x14">
            <control shapeId="76804" r:id="rId7" name="Check Box 4">
              <controlPr defaultSize="0" autoFill="0" autoLine="0" autoPict="0">
                <anchor moveWithCells="1">
                  <from>
                    <xdr:col>4</xdr:col>
                    <xdr:colOff>123825</xdr:colOff>
                    <xdr:row>34</xdr:row>
                    <xdr:rowOff>228600</xdr:rowOff>
                  </from>
                  <to>
                    <xdr:col>6</xdr:col>
                    <xdr:colOff>133350</xdr:colOff>
                    <xdr:row>36</xdr:row>
                    <xdr:rowOff>0</xdr:rowOff>
                  </to>
                </anchor>
              </controlPr>
            </control>
          </mc:Choice>
        </mc:AlternateContent>
        <mc:AlternateContent xmlns:mc="http://schemas.openxmlformats.org/markup-compatibility/2006">
          <mc:Choice Requires="x14">
            <control shapeId="76805" r:id="rId8" name="Check Box 5">
              <controlPr defaultSize="0" autoFill="0" autoLine="0" autoPict="0">
                <anchor moveWithCells="1">
                  <from>
                    <xdr:col>2</xdr:col>
                    <xdr:colOff>133350</xdr:colOff>
                    <xdr:row>39</xdr:row>
                    <xdr:rowOff>0</xdr:rowOff>
                  </from>
                  <to>
                    <xdr:col>4</xdr:col>
                    <xdr:colOff>133350</xdr:colOff>
                    <xdr:row>40</xdr:row>
                    <xdr:rowOff>0</xdr:rowOff>
                  </to>
                </anchor>
              </controlPr>
            </control>
          </mc:Choice>
        </mc:AlternateContent>
        <mc:AlternateContent xmlns:mc="http://schemas.openxmlformats.org/markup-compatibility/2006">
          <mc:Choice Requires="x14">
            <control shapeId="76806" r:id="rId9" name="Check Box 6">
              <controlPr defaultSize="0" autoFill="0" autoLine="0" autoPict="0">
                <anchor moveWithCells="1">
                  <from>
                    <xdr:col>8</xdr:col>
                    <xdr:colOff>123825</xdr:colOff>
                    <xdr:row>39</xdr:row>
                    <xdr:rowOff>9525</xdr:rowOff>
                  </from>
                  <to>
                    <xdr:col>10</xdr:col>
                    <xdr:colOff>133350</xdr:colOff>
                    <xdr:row>40</xdr:row>
                    <xdr:rowOff>0</xdr:rowOff>
                  </to>
                </anchor>
              </controlPr>
            </control>
          </mc:Choice>
        </mc:AlternateContent>
        <mc:AlternateContent xmlns:mc="http://schemas.openxmlformats.org/markup-compatibility/2006">
          <mc:Choice Requires="x14">
            <control shapeId="76807" r:id="rId10" name="Check Box 7">
              <controlPr defaultSize="0" autoFill="0" autoLine="0" autoPict="0">
                <anchor moveWithCells="1">
                  <from>
                    <xdr:col>2</xdr:col>
                    <xdr:colOff>123825</xdr:colOff>
                    <xdr:row>42</xdr:row>
                    <xdr:rowOff>0</xdr:rowOff>
                  </from>
                  <to>
                    <xdr:col>5</xdr:col>
                    <xdr:colOff>0</xdr:colOff>
                    <xdr:row>43</xdr:row>
                    <xdr:rowOff>0</xdr:rowOff>
                  </to>
                </anchor>
              </controlPr>
            </control>
          </mc:Choice>
        </mc:AlternateContent>
        <mc:AlternateContent xmlns:mc="http://schemas.openxmlformats.org/markup-compatibility/2006">
          <mc:Choice Requires="x14">
            <control shapeId="76808" r:id="rId11" name="Check Box 8">
              <controlPr defaultSize="0" autoFill="0" autoLine="0" autoPict="0">
                <anchor moveWithCells="1">
                  <from>
                    <xdr:col>8</xdr:col>
                    <xdr:colOff>123825</xdr:colOff>
                    <xdr:row>42</xdr:row>
                    <xdr:rowOff>0</xdr:rowOff>
                  </from>
                  <to>
                    <xdr:col>11</xdr:col>
                    <xdr:colOff>0</xdr:colOff>
                    <xdr:row>43</xdr:row>
                    <xdr:rowOff>0</xdr:rowOff>
                  </to>
                </anchor>
              </controlPr>
            </control>
          </mc:Choice>
        </mc:AlternateContent>
        <mc:AlternateContent xmlns:mc="http://schemas.openxmlformats.org/markup-compatibility/2006">
          <mc:Choice Requires="x14">
            <control shapeId="76809" r:id="rId12" name="Check Box 9">
              <controlPr defaultSize="0" autoFill="0" autoLine="0" autoPict="0">
                <anchor moveWithCells="1">
                  <from>
                    <xdr:col>2</xdr:col>
                    <xdr:colOff>114300</xdr:colOff>
                    <xdr:row>44</xdr:row>
                    <xdr:rowOff>0</xdr:rowOff>
                  </from>
                  <to>
                    <xdr:col>8</xdr:col>
                    <xdr:colOff>0</xdr:colOff>
                    <xdr:row>45</xdr:row>
                    <xdr:rowOff>0</xdr:rowOff>
                  </to>
                </anchor>
              </controlPr>
            </control>
          </mc:Choice>
        </mc:AlternateContent>
        <mc:AlternateContent xmlns:mc="http://schemas.openxmlformats.org/markup-compatibility/2006">
          <mc:Choice Requires="x14">
            <control shapeId="76810" r:id="rId13" name="Check Box 10">
              <controlPr defaultSize="0" autoFill="0" autoLine="0" autoPict="0">
                <anchor moveWithCells="1">
                  <from>
                    <xdr:col>8</xdr:col>
                    <xdr:colOff>133350</xdr:colOff>
                    <xdr:row>44</xdr:row>
                    <xdr:rowOff>0</xdr:rowOff>
                  </from>
                  <to>
                    <xdr:col>10</xdr:col>
                    <xdr:colOff>133350</xdr:colOff>
                    <xdr:row>45</xdr:row>
                    <xdr:rowOff>0</xdr:rowOff>
                  </to>
                </anchor>
              </controlPr>
            </control>
          </mc:Choice>
        </mc:AlternateContent>
        <mc:AlternateContent xmlns:mc="http://schemas.openxmlformats.org/markup-compatibility/2006">
          <mc:Choice Requires="x14">
            <control shapeId="76811" r:id="rId14" name="Check Box 11">
              <controlPr defaultSize="0" autoFill="0" autoLine="0" autoPict="0">
                <anchor moveWithCells="1">
                  <from>
                    <xdr:col>2</xdr:col>
                    <xdr:colOff>133350</xdr:colOff>
                    <xdr:row>48</xdr:row>
                    <xdr:rowOff>9525</xdr:rowOff>
                  </from>
                  <to>
                    <xdr:col>4</xdr:col>
                    <xdr:colOff>0</xdr:colOff>
                    <xdr:row>49</xdr:row>
                    <xdr:rowOff>9525</xdr:rowOff>
                  </to>
                </anchor>
              </controlPr>
            </control>
          </mc:Choice>
        </mc:AlternateContent>
        <mc:AlternateContent xmlns:mc="http://schemas.openxmlformats.org/markup-compatibility/2006">
          <mc:Choice Requires="x14">
            <control shapeId="76812" r:id="rId15" name="Check Box 12">
              <controlPr defaultSize="0" autoFill="0" autoLine="0" autoPict="0">
                <anchor moveWithCells="1">
                  <from>
                    <xdr:col>8</xdr:col>
                    <xdr:colOff>133350</xdr:colOff>
                    <xdr:row>48</xdr:row>
                    <xdr:rowOff>0</xdr:rowOff>
                  </from>
                  <to>
                    <xdr:col>10</xdr:col>
                    <xdr:colOff>0</xdr:colOff>
                    <xdr:row>49</xdr:row>
                    <xdr:rowOff>0</xdr:rowOff>
                  </to>
                </anchor>
              </controlPr>
            </control>
          </mc:Choice>
        </mc:AlternateContent>
        <mc:AlternateContent xmlns:mc="http://schemas.openxmlformats.org/markup-compatibility/2006">
          <mc:Choice Requires="x14">
            <control shapeId="76813" r:id="rId16" name="Check Box 13">
              <controlPr defaultSize="0" autoFill="0" autoLine="0" autoPict="0">
                <anchor moveWithCells="1">
                  <from>
                    <xdr:col>2</xdr:col>
                    <xdr:colOff>133350</xdr:colOff>
                    <xdr:row>51</xdr:row>
                    <xdr:rowOff>0</xdr:rowOff>
                  </from>
                  <to>
                    <xdr:col>4</xdr:col>
                    <xdr:colOff>133350</xdr:colOff>
                    <xdr:row>52</xdr:row>
                    <xdr:rowOff>0</xdr:rowOff>
                  </to>
                </anchor>
              </controlPr>
            </control>
          </mc:Choice>
        </mc:AlternateContent>
        <mc:AlternateContent xmlns:mc="http://schemas.openxmlformats.org/markup-compatibility/2006">
          <mc:Choice Requires="x14">
            <control shapeId="76814" r:id="rId17" name="Check Box 14">
              <controlPr defaultSize="0" autoFill="0" autoLine="0" autoPict="0">
                <anchor moveWithCells="1">
                  <from>
                    <xdr:col>8</xdr:col>
                    <xdr:colOff>133350</xdr:colOff>
                    <xdr:row>51</xdr:row>
                    <xdr:rowOff>0</xdr:rowOff>
                  </from>
                  <to>
                    <xdr:col>10</xdr:col>
                    <xdr:colOff>123825</xdr:colOff>
                    <xdr:row>52</xdr:row>
                    <xdr:rowOff>0</xdr:rowOff>
                  </to>
                </anchor>
              </controlPr>
            </control>
          </mc:Choice>
        </mc:AlternateContent>
        <mc:AlternateContent xmlns:mc="http://schemas.openxmlformats.org/markup-compatibility/2006">
          <mc:Choice Requires="x14">
            <control shapeId="76815" r:id="rId18" name="Check Box 15">
              <controlPr defaultSize="0" autoFill="0" autoLine="0" autoPict="0">
                <anchor moveWithCells="1">
                  <from>
                    <xdr:col>2</xdr:col>
                    <xdr:colOff>133350</xdr:colOff>
                    <xdr:row>53</xdr:row>
                    <xdr:rowOff>0</xdr:rowOff>
                  </from>
                  <to>
                    <xdr:col>4</xdr:col>
                    <xdr:colOff>123825</xdr:colOff>
                    <xdr:row>54</xdr:row>
                    <xdr:rowOff>0</xdr:rowOff>
                  </to>
                </anchor>
              </controlPr>
            </control>
          </mc:Choice>
        </mc:AlternateContent>
        <mc:AlternateContent xmlns:mc="http://schemas.openxmlformats.org/markup-compatibility/2006">
          <mc:Choice Requires="x14">
            <control shapeId="76816" r:id="rId19" name="Check Box 16">
              <controlPr defaultSize="0" autoFill="0" autoLine="0" autoPict="0">
                <anchor moveWithCells="1">
                  <from>
                    <xdr:col>8</xdr:col>
                    <xdr:colOff>133350</xdr:colOff>
                    <xdr:row>53</xdr:row>
                    <xdr:rowOff>0</xdr:rowOff>
                  </from>
                  <to>
                    <xdr:col>10</xdr:col>
                    <xdr:colOff>133350</xdr:colOff>
                    <xdr:row>54</xdr:row>
                    <xdr:rowOff>0</xdr:rowOff>
                  </to>
                </anchor>
              </controlPr>
            </control>
          </mc:Choice>
        </mc:AlternateContent>
        <mc:AlternateContent xmlns:mc="http://schemas.openxmlformats.org/markup-compatibility/2006">
          <mc:Choice Requires="x14">
            <control shapeId="76817" r:id="rId20" name="Check Box 17">
              <controlPr defaultSize="0" autoFill="0" autoLine="0" autoPict="0">
                <anchor moveWithCells="1">
                  <from>
                    <xdr:col>2</xdr:col>
                    <xdr:colOff>133350</xdr:colOff>
                    <xdr:row>64</xdr:row>
                    <xdr:rowOff>0</xdr:rowOff>
                  </from>
                  <to>
                    <xdr:col>4</xdr:col>
                    <xdr:colOff>133350</xdr:colOff>
                    <xdr:row>65</xdr:row>
                    <xdr:rowOff>0</xdr:rowOff>
                  </to>
                </anchor>
              </controlPr>
            </control>
          </mc:Choice>
        </mc:AlternateContent>
        <mc:AlternateContent xmlns:mc="http://schemas.openxmlformats.org/markup-compatibility/2006">
          <mc:Choice Requires="x14">
            <control shapeId="76818" r:id="rId21" name="Check Box 18">
              <controlPr defaultSize="0" autoFill="0" autoLine="0" autoPict="0">
                <anchor moveWithCells="1">
                  <from>
                    <xdr:col>8</xdr:col>
                    <xdr:colOff>133350</xdr:colOff>
                    <xdr:row>64</xdr:row>
                    <xdr:rowOff>0</xdr:rowOff>
                  </from>
                  <to>
                    <xdr:col>10</xdr:col>
                    <xdr:colOff>123825</xdr:colOff>
                    <xdr:row>65</xdr:row>
                    <xdr:rowOff>0</xdr:rowOff>
                  </to>
                </anchor>
              </controlPr>
            </control>
          </mc:Choice>
        </mc:AlternateContent>
        <mc:AlternateContent xmlns:mc="http://schemas.openxmlformats.org/markup-compatibility/2006">
          <mc:Choice Requires="x14">
            <control shapeId="76819" r:id="rId22" name="Check Box 19">
              <controlPr defaultSize="0" autoFill="0" autoLine="0" autoPict="0">
                <anchor moveWithCells="1">
                  <from>
                    <xdr:col>2</xdr:col>
                    <xdr:colOff>133350</xdr:colOff>
                    <xdr:row>65</xdr:row>
                    <xdr:rowOff>0</xdr:rowOff>
                  </from>
                  <to>
                    <xdr:col>4</xdr:col>
                    <xdr:colOff>0</xdr:colOff>
                    <xdr:row>66</xdr:row>
                    <xdr:rowOff>0</xdr:rowOff>
                  </to>
                </anchor>
              </controlPr>
            </control>
          </mc:Choice>
        </mc:AlternateContent>
        <mc:AlternateContent xmlns:mc="http://schemas.openxmlformats.org/markup-compatibility/2006">
          <mc:Choice Requires="x14">
            <control shapeId="76820" r:id="rId23" name="Check Box 20">
              <controlPr defaultSize="0" autoFill="0" autoLine="0" autoPict="0">
                <anchor moveWithCells="1">
                  <from>
                    <xdr:col>4</xdr:col>
                    <xdr:colOff>133350</xdr:colOff>
                    <xdr:row>65</xdr:row>
                    <xdr:rowOff>0</xdr:rowOff>
                  </from>
                  <to>
                    <xdr:col>6</xdr:col>
                    <xdr:colOff>0</xdr:colOff>
                    <xdr:row>66</xdr:row>
                    <xdr:rowOff>0</xdr:rowOff>
                  </to>
                </anchor>
              </controlPr>
            </control>
          </mc:Choice>
        </mc:AlternateContent>
        <mc:AlternateContent xmlns:mc="http://schemas.openxmlformats.org/markup-compatibility/2006">
          <mc:Choice Requires="x14">
            <control shapeId="76821" r:id="rId24" name="Check Box 21">
              <controlPr defaultSize="0" autoFill="0" autoLine="0" autoPict="0">
                <anchor moveWithCells="1">
                  <from>
                    <xdr:col>2</xdr:col>
                    <xdr:colOff>133350</xdr:colOff>
                    <xdr:row>66</xdr:row>
                    <xdr:rowOff>9525</xdr:rowOff>
                  </from>
                  <to>
                    <xdr:col>5</xdr:col>
                    <xdr:colOff>0</xdr:colOff>
                    <xdr:row>68</xdr:row>
                    <xdr:rowOff>0</xdr:rowOff>
                  </to>
                </anchor>
              </controlPr>
            </control>
          </mc:Choice>
        </mc:AlternateContent>
        <mc:AlternateContent xmlns:mc="http://schemas.openxmlformats.org/markup-compatibility/2006">
          <mc:Choice Requires="x14">
            <control shapeId="76822" r:id="rId25" name="Check Box 22">
              <controlPr defaultSize="0" autoFill="0" autoLine="0" autoPict="0">
                <anchor moveWithCells="1">
                  <from>
                    <xdr:col>5</xdr:col>
                    <xdr:colOff>133350</xdr:colOff>
                    <xdr:row>66</xdr:row>
                    <xdr:rowOff>9525</xdr:rowOff>
                  </from>
                  <to>
                    <xdr:col>8</xdr:col>
                    <xdr:colOff>0</xdr:colOff>
                    <xdr:row>68</xdr:row>
                    <xdr:rowOff>0</xdr:rowOff>
                  </to>
                </anchor>
              </controlPr>
            </control>
          </mc:Choice>
        </mc:AlternateContent>
        <mc:AlternateContent xmlns:mc="http://schemas.openxmlformats.org/markup-compatibility/2006">
          <mc:Choice Requires="x14">
            <control shapeId="76823" r:id="rId26" name="Check Box 23">
              <controlPr defaultSize="0" autoFill="0" autoLine="0" autoPict="0">
                <anchor moveWithCells="1">
                  <from>
                    <xdr:col>8</xdr:col>
                    <xdr:colOff>133350</xdr:colOff>
                    <xdr:row>66</xdr:row>
                    <xdr:rowOff>9525</xdr:rowOff>
                  </from>
                  <to>
                    <xdr:col>11</xdr:col>
                    <xdr:colOff>0</xdr:colOff>
                    <xdr:row>68</xdr:row>
                    <xdr:rowOff>0</xdr:rowOff>
                  </to>
                </anchor>
              </controlPr>
            </control>
          </mc:Choice>
        </mc:AlternateContent>
        <mc:AlternateContent xmlns:mc="http://schemas.openxmlformats.org/markup-compatibility/2006">
          <mc:Choice Requires="x14">
            <control shapeId="76824" r:id="rId27" name="Check Box 24">
              <controlPr defaultSize="0" autoFill="0" autoLine="0" autoPict="0">
                <anchor moveWithCells="1">
                  <from>
                    <xdr:col>2</xdr:col>
                    <xdr:colOff>133350</xdr:colOff>
                    <xdr:row>70</xdr:row>
                    <xdr:rowOff>0</xdr:rowOff>
                  </from>
                  <to>
                    <xdr:col>4</xdr:col>
                    <xdr:colOff>123825</xdr:colOff>
                    <xdr:row>71</xdr:row>
                    <xdr:rowOff>0</xdr:rowOff>
                  </to>
                </anchor>
              </controlPr>
            </control>
          </mc:Choice>
        </mc:AlternateContent>
        <mc:AlternateContent xmlns:mc="http://schemas.openxmlformats.org/markup-compatibility/2006">
          <mc:Choice Requires="x14">
            <control shapeId="76825" r:id="rId28" name="Check Box 25">
              <controlPr defaultSize="0" autoFill="0" autoLine="0" autoPict="0">
                <anchor moveWithCells="1">
                  <from>
                    <xdr:col>8</xdr:col>
                    <xdr:colOff>133350</xdr:colOff>
                    <xdr:row>70</xdr:row>
                    <xdr:rowOff>0</xdr:rowOff>
                  </from>
                  <to>
                    <xdr:col>10</xdr:col>
                    <xdr:colOff>133350</xdr:colOff>
                    <xdr:row>71</xdr:row>
                    <xdr:rowOff>0</xdr:rowOff>
                  </to>
                </anchor>
              </controlPr>
            </control>
          </mc:Choice>
        </mc:AlternateContent>
        <mc:AlternateContent xmlns:mc="http://schemas.openxmlformats.org/markup-compatibility/2006">
          <mc:Choice Requires="x14">
            <control shapeId="76826" r:id="rId29" name="Check Box 26">
              <controlPr defaultSize="0" autoFill="0" autoLine="0" autoPict="0">
                <anchor moveWithCells="1">
                  <from>
                    <xdr:col>2</xdr:col>
                    <xdr:colOff>133350</xdr:colOff>
                    <xdr:row>72</xdr:row>
                    <xdr:rowOff>9525</xdr:rowOff>
                  </from>
                  <to>
                    <xdr:col>5</xdr:col>
                    <xdr:colOff>0</xdr:colOff>
                    <xdr:row>74</xdr:row>
                    <xdr:rowOff>0</xdr:rowOff>
                  </to>
                </anchor>
              </controlPr>
            </control>
          </mc:Choice>
        </mc:AlternateContent>
        <mc:AlternateContent xmlns:mc="http://schemas.openxmlformats.org/markup-compatibility/2006">
          <mc:Choice Requires="x14">
            <control shapeId="76827" r:id="rId30" name="Check Box 27">
              <controlPr defaultSize="0" autoFill="0" autoLine="0" autoPict="0">
                <anchor moveWithCells="1">
                  <from>
                    <xdr:col>2</xdr:col>
                    <xdr:colOff>133350</xdr:colOff>
                    <xdr:row>79</xdr:row>
                    <xdr:rowOff>0</xdr:rowOff>
                  </from>
                  <to>
                    <xdr:col>4</xdr:col>
                    <xdr:colOff>133350</xdr:colOff>
                    <xdr:row>80</xdr:row>
                    <xdr:rowOff>0</xdr:rowOff>
                  </to>
                </anchor>
              </controlPr>
            </control>
          </mc:Choice>
        </mc:AlternateContent>
        <mc:AlternateContent xmlns:mc="http://schemas.openxmlformats.org/markup-compatibility/2006">
          <mc:Choice Requires="x14">
            <control shapeId="76828" r:id="rId31" name="Check Box 28">
              <controlPr defaultSize="0" autoFill="0" autoLine="0" autoPict="0">
                <anchor moveWithCells="1">
                  <from>
                    <xdr:col>8</xdr:col>
                    <xdr:colOff>133350</xdr:colOff>
                    <xdr:row>79</xdr:row>
                    <xdr:rowOff>0</xdr:rowOff>
                  </from>
                  <to>
                    <xdr:col>10</xdr:col>
                    <xdr:colOff>133350</xdr:colOff>
                    <xdr:row>80</xdr:row>
                    <xdr:rowOff>0</xdr:rowOff>
                  </to>
                </anchor>
              </controlPr>
            </control>
          </mc:Choice>
        </mc:AlternateContent>
        <mc:AlternateContent xmlns:mc="http://schemas.openxmlformats.org/markup-compatibility/2006">
          <mc:Choice Requires="x14">
            <control shapeId="76829" r:id="rId32" name="Check Box 29">
              <controlPr defaultSize="0" autoFill="0" autoLine="0" autoPict="0">
                <anchor moveWithCells="1">
                  <from>
                    <xdr:col>2</xdr:col>
                    <xdr:colOff>133350</xdr:colOff>
                    <xdr:row>84</xdr:row>
                    <xdr:rowOff>9525</xdr:rowOff>
                  </from>
                  <to>
                    <xdr:col>4</xdr:col>
                    <xdr:colOff>133350</xdr:colOff>
                    <xdr:row>85</xdr:row>
                    <xdr:rowOff>0</xdr:rowOff>
                  </to>
                </anchor>
              </controlPr>
            </control>
          </mc:Choice>
        </mc:AlternateContent>
        <mc:AlternateContent xmlns:mc="http://schemas.openxmlformats.org/markup-compatibility/2006">
          <mc:Choice Requires="x14">
            <control shapeId="76830" r:id="rId33" name="Check Box 30">
              <controlPr defaultSize="0" autoFill="0" autoLine="0" autoPict="0">
                <anchor moveWithCells="1">
                  <from>
                    <xdr:col>8</xdr:col>
                    <xdr:colOff>133350</xdr:colOff>
                    <xdr:row>84</xdr:row>
                    <xdr:rowOff>9525</xdr:rowOff>
                  </from>
                  <to>
                    <xdr:col>10</xdr:col>
                    <xdr:colOff>0</xdr:colOff>
                    <xdr:row>85</xdr:row>
                    <xdr:rowOff>0</xdr:rowOff>
                  </to>
                </anchor>
              </controlPr>
            </control>
          </mc:Choice>
        </mc:AlternateContent>
        <mc:AlternateContent xmlns:mc="http://schemas.openxmlformats.org/markup-compatibility/2006">
          <mc:Choice Requires="x14">
            <control shapeId="76831" r:id="rId34" name="Check Box 31">
              <controlPr defaultSize="0" autoFill="0" autoLine="0" autoPict="0">
                <anchor moveWithCells="1">
                  <from>
                    <xdr:col>2</xdr:col>
                    <xdr:colOff>133350</xdr:colOff>
                    <xdr:row>93</xdr:row>
                    <xdr:rowOff>0</xdr:rowOff>
                  </from>
                  <to>
                    <xdr:col>8</xdr:col>
                    <xdr:colOff>0</xdr:colOff>
                    <xdr:row>94</xdr:row>
                    <xdr:rowOff>0</xdr:rowOff>
                  </to>
                </anchor>
              </controlPr>
            </control>
          </mc:Choice>
        </mc:AlternateContent>
        <mc:AlternateContent xmlns:mc="http://schemas.openxmlformats.org/markup-compatibility/2006">
          <mc:Choice Requires="x14">
            <control shapeId="76833" r:id="rId35" name="Check Box 33">
              <controlPr defaultSize="0" autoFill="0" autoLine="0" autoPict="0">
                <anchor moveWithCells="1">
                  <from>
                    <xdr:col>2</xdr:col>
                    <xdr:colOff>133350</xdr:colOff>
                    <xdr:row>57</xdr:row>
                    <xdr:rowOff>9525</xdr:rowOff>
                  </from>
                  <to>
                    <xdr:col>6</xdr:col>
                    <xdr:colOff>0</xdr:colOff>
                    <xdr:row>58</xdr:row>
                    <xdr:rowOff>9525</xdr:rowOff>
                  </to>
                </anchor>
              </controlPr>
            </control>
          </mc:Choice>
        </mc:AlternateContent>
        <mc:AlternateContent xmlns:mc="http://schemas.openxmlformats.org/markup-compatibility/2006">
          <mc:Choice Requires="x14">
            <control shapeId="76834" r:id="rId36" name="Check Box 34">
              <controlPr defaultSize="0" autoFill="0" autoLine="0" autoPict="0">
                <anchor moveWithCells="1">
                  <from>
                    <xdr:col>10</xdr:col>
                    <xdr:colOff>133350</xdr:colOff>
                    <xdr:row>57</xdr:row>
                    <xdr:rowOff>9525</xdr:rowOff>
                  </from>
                  <to>
                    <xdr:col>14</xdr:col>
                    <xdr:colOff>0</xdr:colOff>
                    <xdr:row>58</xdr:row>
                    <xdr:rowOff>9525</xdr:rowOff>
                  </to>
                </anchor>
              </controlPr>
            </control>
          </mc:Choice>
        </mc:AlternateContent>
        <mc:AlternateContent xmlns:mc="http://schemas.openxmlformats.org/markup-compatibility/2006">
          <mc:Choice Requires="x14">
            <control shapeId="76835" r:id="rId37" name="Check Box 35">
              <controlPr defaultSize="0" autoFill="0" autoLine="0" autoPict="0">
                <anchor moveWithCells="1">
                  <from>
                    <xdr:col>2</xdr:col>
                    <xdr:colOff>133350</xdr:colOff>
                    <xdr:row>62</xdr:row>
                    <xdr:rowOff>0</xdr:rowOff>
                  </from>
                  <to>
                    <xdr:col>4</xdr:col>
                    <xdr:colOff>133350</xdr:colOff>
                    <xdr:row>63</xdr:row>
                    <xdr:rowOff>0</xdr:rowOff>
                  </to>
                </anchor>
              </controlPr>
            </control>
          </mc:Choice>
        </mc:AlternateContent>
        <mc:AlternateContent xmlns:mc="http://schemas.openxmlformats.org/markup-compatibility/2006">
          <mc:Choice Requires="x14">
            <control shapeId="76836" r:id="rId38" name="Check Box 36">
              <controlPr defaultSize="0" autoFill="0" autoLine="0" autoPict="0">
                <anchor moveWithCells="1">
                  <from>
                    <xdr:col>6</xdr:col>
                    <xdr:colOff>133350</xdr:colOff>
                    <xdr:row>62</xdr:row>
                    <xdr:rowOff>0</xdr:rowOff>
                  </from>
                  <to>
                    <xdr:col>10</xdr:col>
                    <xdr:colOff>0</xdr:colOff>
                    <xdr:row>63</xdr:row>
                    <xdr:rowOff>0</xdr:rowOff>
                  </to>
                </anchor>
              </controlPr>
            </control>
          </mc:Choice>
        </mc:AlternateContent>
        <mc:AlternateContent xmlns:mc="http://schemas.openxmlformats.org/markup-compatibility/2006">
          <mc:Choice Requires="x14">
            <control shapeId="76837" r:id="rId39" name="Check Box 37">
              <controlPr defaultSize="0" autoFill="0" autoLine="0" autoPict="0">
                <anchor moveWithCells="1">
                  <from>
                    <xdr:col>10</xdr:col>
                    <xdr:colOff>133350</xdr:colOff>
                    <xdr:row>62</xdr:row>
                    <xdr:rowOff>0</xdr:rowOff>
                  </from>
                  <to>
                    <xdr:col>14</xdr:col>
                    <xdr:colOff>0</xdr:colOff>
                    <xdr:row>63</xdr:row>
                    <xdr:rowOff>0</xdr:rowOff>
                  </to>
                </anchor>
              </controlPr>
            </control>
          </mc:Choice>
        </mc:AlternateContent>
        <mc:AlternateContent xmlns:mc="http://schemas.openxmlformats.org/markup-compatibility/2006">
          <mc:Choice Requires="x14">
            <control shapeId="76838" r:id="rId40" name="Check Box 38">
              <controlPr defaultSize="0" autoFill="0" autoLine="0" autoPict="0">
                <anchor moveWithCells="1">
                  <from>
                    <xdr:col>2</xdr:col>
                    <xdr:colOff>133350</xdr:colOff>
                    <xdr:row>59</xdr:row>
                    <xdr:rowOff>9525</xdr:rowOff>
                  </from>
                  <to>
                    <xdr:col>6</xdr:col>
                    <xdr:colOff>0</xdr:colOff>
                    <xdr:row>60</xdr:row>
                    <xdr:rowOff>0</xdr:rowOff>
                  </to>
                </anchor>
              </controlPr>
            </control>
          </mc:Choice>
        </mc:AlternateContent>
        <mc:AlternateContent xmlns:mc="http://schemas.openxmlformats.org/markup-compatibility/2006">
          <mc:Choice Requires="x14">
            <control shapeId="76844" r:id="rId41" name="Check Box 44">
              <controlPr defaultSize="0" autoFill="0" autoLine="0" autoPict="0">
                <anchor moveWithCells="1">
                  <from>
                    <xdr:col>2</xdr:col>
                    <xdr:colOff>133350</xdr:colOff>
                    <xdr:row>16</xdr:row>
                    <xdr:rowOff>0</xdr:rowOff>
                  </from>
                  <to>
                    <xdr:col>8</xdr:col>
                    <xdr:colOff>0</xdr:colOff>
                    <xdr:row>17</xdr:row>
                    <xdr:rowOff>0</xdr:rowOff>
                  </to>
                </anchor>
              </controlPr>
            </control>
          </mc:Choice>
        </mc:AlternateContent>
        <mc:AlternateContent xmlns:mc="http://schemas.openxmlformats.org/markup-compatibility/2006">
          <mc:Choice Requires="x14">
            <control shapeId="76845" r:id="rId42" name="Check Box 45">
              <controlPr defaultSize="0" autoFill="0" autoLine="0" autoPict="0">
                <anchor moveWithCells="1">
                  <from>
                    <xdr:col>8</xdr:col>
                    <xdr:colOff>142875</xdr:colOff>
                    <xdr:row>16</xdr:row>
                    <xdr:rowOff>9525</xdr:rowOff>
                  </from>
                  <to>
                    <xdr:col>14</xdr:col>
                    <xdr:colOff>9525</xdr:colOff>
                    <xdr:row>17</xdr:row>
                    <xdr:rowOff>0</xdr:rowOff>
                  </to>
                </anchor>
              </controlPr>
            </control>
          </mc:Choice>
        </mc:AlternateContent>
        <mc:AlternateContent xmlns:mc="http://schemas.openxmlformats.org/markup-compatibility/2006">
          <mc:Choice Requires="x14">
            <control shapeId="76846" r:id="rId43" name="Check Box 46">
              <controlPr defaultSize="0" autoFill="0" autoLine="0" autoPict="0">
                <anchor moveWithCells="1">
                  <from>
                    <xdr:col>2</xdr:col>
                    <xdr:colOff>133350</xdr:colOff>
                    <xdr:row>20</xdr:row>
                    <xdr:rowOff>9525</xdr:rowOff>
                  </from>
                  <to>
                    <xdr:col>14</xdr:col>
                    <xdr:colOff>9525</xdr:colOff>
                    <xdr:row>21</xdr:row>
                    <xdr:rowOff>0</xdr:rowOff>
                  </to>
                </anchor>
              </controlPr>
            </control>
          </mc:Choice>
        </mc:AlternateContent>
        <mc:AlternateContent xmlns:mc="http://schemas.openxmlformats.org/markup-compatibility/2006">
          <mc:Choice Requires="x14">
            <control shapeId="76848" r:id="rId44" name="Check Box 48">
              <controlPr defaultSize="0" autoFill="0" autoLine="0" autoPict="0">
                <anchor moveWithCells="1">
                  <from>
                    <xdr:col>2</xdr:col>
                    <xdr:colOff>133350</xdr:colOff>
                    <xdr:row>20</xdr:row>
                    <xdr:rowOff>9525</xdr:rowOff>
                  </from>
                  <to>
                    <xdr:col>11</xdr:col>
                    <xdr:colOff>0</xdr:colOff>
                    <xdr:row>21</xdr:row>
                    <xdr:rowOff>0</xdr:rowOff>
                  </to>
                </anchor>
              </controlPr>
            </control>
          </mc:Choice>
        </mc:AlternateContent>
        <mc:AlternateContent xmlns:mc="http://schemas.openxmlformats.org/markup-compatibility/2006">
          <mc:Choice Requires="x14">
            <control shapeId="76850" r:id="rId45" name="Check Box 50">
              <controlPr defaultSize="0" autoFill="0" autoLine="0" autoPict="0">
                <anchor moveWithCells="1">
                  <from>
                    <xdr:col>2</xdr:col>
                    <xdr:colOff>133350</xdr:colOff>
                    <xdr:row>21</xdr:row>
                    <xdr:rowOff>9525</xdr:rowOff>
                  </from>
                  <to>
                    <xdr:col>11</xdr:col>
                    <xdr:colOff>123825</xdr:colOff>
                    <xdr:row>22</xdr:row>
                    <xdr:rowOff>0</xdr:rowOff>
                  </to>
                </anchor>
              </controlPr>
            </control>
          </mc:Choice>
        </mc:AlternateContent>
        <mc:AlternateContent xmlns:mc="http://schemas.openxmlformats.org/markup-compatibility/2006">
          <mc:Choice Requires="x14">
            <control shapeId="76851" r:id="rId46" name="Check Box 51">
              <controlPr defaultSize="0" autoFill="0" autoLine="0" autoPict="0">
                <anchor moveWithCells="1">
                  <from>
                    <xdr:col>11</xdr:col>
                    <xdr:colOff>133350</xdr:colOff>
                    <xdr:row>66</xdr:row>
                    <xdr:rowOff>0</xdr:rowOff>
                  </from>
                  <to>
                    <xdr:col>14</xdr:col>
                    <xdr:colOff>0</xdr:colOff>
                    <xdr:row>68</xdr:row>
                    <xdr:rowOff>0</xdr:rowOff>
                  </to>
                </anchor>
              </controlPr>
            </control>
          </mc:Choice>
        </mc:AlternateContent>
        <mc:AlternateContent xmlns:mc="http://schemas.openxmlformats.org/markup-compatibility/2006">
          <mc:Choice Requires="x14">
            <control shapeId="76852" r:id="rId47" name="Check Box 52">
              <controlPr defaultSize="0" autoFill="0" autoLine="0" autoPict="0">
                <anchor moveWithCells="1">
                  <from>
                    <xdr:col>2</xdr:col>
                    <xdr:colOff>123825</xdr:colOff>
                    <xdr:row>41</xdr:row>
                    <xdr:rowOff>0</xdr:rowOff>
                  </from>
                  <to>
                    <xdr:col>4</xdr:col>
                    <xdr:colOff>0</xdr:colOff>
                    <xdr:row>42</xdr:row>
                    <xdr:rowOff>0</xdr:rowOff>
                  </to>
                </anchor>
              </controlPr>
            </control>
          </mc:Choice>
        </mc:AlternateContent>
        <mc:AlternateContent xmlns:mc="http://schemas.openxmlformats.org/markup-compatibility/2006">
          <mc:Choice Requires="x14">
            <control shapeId="76853" r:id="rId48" name="Check Box 53">
              <controlPr defaultSize="0" autoFill="0" autoLine="0" autoPict="0">
                <anchor moveWithCells="1">
                  <from>
                    <xdr:col>6</xdr:col>
                    <xdr:colOff>123825</xdr:colOff>
                    <xdr:row>41</xdr:row>
                    <xdr:rowOff>0</xdr:rowOff>
                  </from>
                  <to>
                    <xdr:col>8</xdr:col>
                    <xdr:colOff>142875</xdr:colOff>
                    <xdr:row>42</xdr:row>
                    <xdr:rowOff>0</xdr:rowOff>
                  </to>
                </anchor>
              </controlPr>
            </control>
          </mc:Choice>
        </mc:AlternateContent>
        <mc:AlternateContent xmlns:mc="http://schemas.openxmlformats.org/markup-compatibility/2006">
          <mc:Choice Requires="x14">
            <control shapeId="76854" r:id="rId49" name="Check Box 54">
              <controlPr defaultSize="0" autoFill="0" autoLine="0" autoPict="0">
                <anchor moveWithCells="1">
                  <from>
                    <xdr:col>10</xdr:col>
                    <xdr:colOff>123825</xdr:colOff>
                    <xdr:row>41</xdr:row>
                    <xdr:rowOff>0</xdr:rowOff>
                  </from>
                  <to>
                    <xdr:col>12</xdr:col>
                    <xdr:colOff>0</xdr:colOff>
                    <xdr:row>42</xdr:row>
                    <xdr:rowOff>0</xdr:rowOff>
                  </to>
                </anchor>
              </controlPr>
            </control>
          </mc:Choice>
        </mc:AlternateContent>
        <mc:AlternateContent xmlns:mc="http://schemas.openxmlformats.org/markup-compatibility/2006">
          <mc:Choice Requires="x14">
            <control shapeId="76855" r:id="rId50" name="Check Box 55">
              <controlPr defaultSize="0" autoFill="0" autoLine="0" autoPict="0">
                <anchor moveWithCells="1">
                  <from>
                    <xdr:col>4</xdr:col>
                    <xdr:colOff>123825</xdr:colOff>
                    <xdr:row>41</xdr:row>
                    <xdr:rowOff>0</xdr:rowOff>
                  </from>
                  <to>
                    <xdr:col>6</xdr:col>
                    <xdr:colOff>133350</xdr:colOff>
                    <xdr:row>42</xdr:row>
                    <xdr:rowOff>0</xdr:rowOff>
                  </to>
                </anchor>
              </controlPr>
            </control>
          </mc:Choice>
        </mc:AlternateContent>
        <mc:AlternateContent xmlns:mc="http://schemas.openxmlformats.org/markup-compatibility/2006">
          <mc:Choice Requires="x14">
            <control shapeId="76856" r:id="rId51" name="Check Box 56">
              <controlPr defaultSize="0" autoFill="0" autoLine="0" autoPict="0">
                <anchor moveWithCells="1">
                  <from>
                    <xdr:col>8</xdr:col>
                    <xdr:colOff>123825</xdr:colOff>
                    <xdr:row>41</xdr:row>
                    <xdr:rowOff>0</xdr:rowOff>
                  </from>
                  <to>
                    <xdr:col>10</xdr:col>
                    <xdr:colOff>133350</xdr:colOff>
                    <xdr:row>42</xdr:row>
                    <xdr:rowOff>0</xdr:rowOff>
                  </to>
                </anchor>
              </controlPr>
            </control>
          </mc:Choice>
        </mc:AlternateContent>
        <mc:AlternateContent xmlns:mc="http://schemas.openxmlformats.org/markup-compatibility/2006">
          <mc:Choice Requires="x14">
            <control shapeId="76857" r:id="rId52" name="Check Box 57">
              <controlPr defaultSize="0" autoFill="0" autoLine="0" autoPict="0">
                <anchor moveWithCells="1">
                  <from>
                    <xdr:col>6</xdr:col>
                    <xdr:colOff>133350</xdr:colOff>
                    <xdr:row>65</xdr:row>
                    <xdr:rowOff>0</xdr:rowOff>
                  </from>
                  <to>
                    <xdr:col>8</xdr:col>
                    <xdr:colOff>0</xdr:colOff>
                    <xdr:row>66</xdr:row>
                    <xdr:rowOff>0</xdr:rowOff>
                  </to>
                </anchor>
              </controlPr>
            </control>
          </mc:Choice>
        </mc:AlternateContent>
        <mc:AlternateContent xmlns:mc="http://schemas.openxmlformats.org/markup-compatibility/2006">
          <mc:Choice Requires="x14">
            <control shapeId="76858" r:id="rId53" name="Check Box 58">
              <controlPr defaultSize="0" autoFill="0" autoLine="0" autoPict="0">
                <anchor moveWithCells="1">
                  <from>
                    <xdr:col>8</xdr:col>
                    <xdr:colOff>133350</xdr:colOff>
                    <xdr:row>65</xdr:row>
                    <xdr:rowOff>0</xdr:rowOff>
                  </from>
                  <to>
                    <xdr:col>10</xdr:col>
                    <xdr:colOff>0</xdr:colOff>
                    <xdr:row>66</xdr:row>
                    <xdr:rowOff>0</xdr:rowOff>
                  </to>
                </anchor>
              </controlPr>
            </control>
          </mc:Choice>
        </mc:AlternateContent>
        <mc:AlternateContent xmlns:mc="http://schemas.openxmlformats.org/markup-compatibility/2006">
          <mc:Choice Requires="x14">
            <control shapeId="76859" r:id="rId54" name="Check Box 59">
              <controlPr defaultSize="0" autoFill="0" autoLine="0" autoPict="0">
                <anchor moveWithCells="1">
                  <from>
                    <xdr:col>10</xdr:col>
                    <xdr:colOff>133350</xdr:colOff>
                    <xdr:row>65</xdr:row>
                    <xdr:rowOff>0</xdr:rowOff>
                  </from>
                  <to>
                    <xdr:col>12</xdr:col>
                    <xdr:colOff>0</xdr:colOff>
                    <xdr:row>66</xdr:row>
                    <xdr:rowOff>0</xdr:rowOff>
                  </to>
                </anchor>
              </controlPr>
            </control>
          </mc:Choice>
        </mc:AlternateContent>
        <mc:AlternateContent xmlns:mc="http://schemas.openxmlformats.org/markup-compatibility/2006">
          <mc:Choice Requires="x14">
            <control shapeId="76860" r:id="rId55" name="Check Box 60">
              <controlPr defaultSize="0" autoFill="0" autoLine="0" autoPict="0">
                <anchor moveWithCells="1">
                  <from>
                    <xdr:col>2</xdr:col>
                    <xdr:colOff>133350</xdr:colOff>
                    <xdr:row>71</xdr:row>
                    <xdr:rowOff>0</xdr:rowOff>
                  </from>
                  <to>
                    <xdr:col>4</xdr:col>
                    <xdr:colOff>0</xdr:colOff>
                    <xdr:row>72</xdr:row>
                    <xdr:rowOff>0</xdr:rowOff>
                  </to>
                </anchor>
              </controlPr>
            </control>
          </mc:Choice>
        </mc:AlternateContent>
        <mc:AlternateContent xmlns:mc="http://schemas.openxmlformats.org/markup-compatibility/2006">
          <mc:Choice Requires="x14">
            <control shapeId="76861" r:id="rId56" name="Check Box 61">
              <controlPr defaultSize="0" autoFill="0" autoLine="0" autoPict="0">
                <anchor moveWithCells="1">
                  <from>
                    <xdr:col>4</xdr:col>
                    <xdr:colOff>133350</xdr:colOff>
                    <xdr:row>71</xdr:row>
                    <xdr:rowOff>0</xdr:rowOff>
                  </from>
                  <to>
                    <xdr:col>6</xdr:col>
                    <xdr:colOff>0</xdr:colOff>
                    <xdr:row>72</xdr:row>
                    <xdr:rowOff>0</xdr:rowOff>
                  </to>
                </anchor>
              </controlPr>
            </control>
          </mc:Choice>
        </mc:AlternateContent>
        <mc:AlternateContent xmlns:mc="http://schemas.openxmlformats.org/markup-compatibility/2006">
          <mc:Choice Requires="x14">
            <control shapeId="76862" r:id="rId57" name="Check Box 62">
              <controlPr defaultSize="0" autoFill="0" autoLine="0" autoPict="0">
                <anchor moveWithCells="1">
                  <from>
                    <xdr:col>6</xdr:col>
                    <xdr:colOff>133350</xdr:colOff>
                    <xdr:row>71</xdr:row>
                    <xdr:rowOff>0</xdr:rowOff>
                  </from>
                  <to>
                    <xdr:col>8</xdr:col>
                    <xdr:colOff>0</xdr:colOff>
                    <xdr:row>72</xdr:row>
                    <xdr:rowOff>0</xdr:rowOff>
                  </to>
                </anchor>
              </controlPr>
            </control>
          </mc:Choice>
        </mc:AlternateContent>
        <mc:AlternateContent xmlns:mc="http://schemas.openxmlformats.org/markup-compatibility/2006">
          <mc:Choice Requires="x14">
            <control shapeId="76863" r:id="rId58" name="Check Box 63">
              <controlPr defaultSize="0" autoFill="0" autoLine="0" autoPict="0">
                <anchor moveWithCells="1">
                  <from>
                    <xdr:col>8</xdr:col>
                    <xdr:colOff>133350</xdr:colOff>
                    <xdr:row>71</xdr:row>
                    <xdr:rowOff>0</xdr:rowOff>
                  </from>
                  <to>
                    <xdr:col>10</xdr:col>
                    <xdr:colOff>0</xdr:colOff>
                    <xdr:row>72</xdr:row>
                    <xdr:rowOff>0</xdr:rowOff>
                  </to>
                </anchor>
              </controlPr>
            </control>
          </mc:Choice>
        </mc:AlternateContent>
        <mc:AlternateContent xmlns:mc="http://schemas.openxmlformats.org/markup-compatibility/2006">
          <mc:Choice Requires="x14">
            <control shapeId="76864" r:id="rId59" name="Check Box 64">
              <controlPr defaultSize="0" autoFill="0" autoLine="0" autoPict="0">
                <anchor moveWithCells="1">
                  <from>
                    <xdr:col>10</xdr:col>
                    <xdr:colOff>133350</xdr:colOff>
                    <xdr:row>71</xdr:row>
                    <xdr:rowOff>0</xdr:rowOff>
                  </from>
                  <to>
                    <xdr:col>12</xdr:col>
                    <xdr:colOff>0</xdr:colOff>
                    <xdr:row>72</xdr:row>
                    <xdr:rowOff>0</xdr:rowOff>
                  </to>
                </anchor>
              </controlPr>
            </control>
          </mc:Choice>
        </mc:AlternateContent>
        <mc:AlternateContent xmlns:mc="http://schemas.openxmlformats.org/markup-compatibility/2006">
          <mc:Choice Requires="x14">
            <control shapeId="76865" r:id="rId60" name="Check Box 65">
              <controlPr defaultSize="0" autoFill="0" autoLine="0" autoPict="0">
                <anchor moveWithCells="1">
                  <from>
                    <xdr:col>11</xdr:col>
                    <xdr:colOff>133350</xdr:colOff>
                    <xdr:row>74</xdr:row>
                    <xdr:rowOff>0</xdr:rowOff>
                  </from>
                  <to>
                    <xdr:col>14</xdr:col>
                    <xdr:colOff>0</xdr:colOff>
                    <xdr:row>76</xdr:row>
                    <xdr:rowOff>0</xdr:rowOff>
                  </to>
                </anchor>
              </controlPr>
            </control>
          </mc:Choice>
        </mc:AlternateContent>
        <mc:AlternateContent xmlns:mc="http://schemas.openxmlformats.org/markup-compatibility/2006">
          <mc:Choice Requires="x14">
            <control shapeId="76868" r:id="rId61" name="Check Box 68">
              <controlPr defaultSize="0" autoFill="0" autoLine="0" autoPict="0">
                <anchor moveWithCells="1">
                  <from>
                    <xdr:col>5</xdr:col>
                    <xdr:colOff>133350</xdr:colOff>
                    <xdr:row>85</xdr:row>
                    <xdr:rowOff>9525</xdr:rowOff>
                  </from>
                  <to>
                    <xdr:col>9</xdr:col>
                    <xdr:colOff>0</xdr:colOff>
                    <xdr:row>86</xdr:row>
                    <xdr:rowOff>0</xdr:rowOff>
                  </to>
                </anchor>
              </controlPr>
            </control>
          </mc:Choice>
        </mc:AlternateContent>
        <mc:AlternateContent xmlns:mc="http://schemas.openxmlformats.org/markup-compatibility/2006">
          <mc:Choice Requires="x14">
            <control shapeId="76870" r:id="rId62" name="Check Box 70">
              <controlPr defaultSize="0" autoFill="0" autoLine="0" autoPict="0">
                <anchor moveWithCells="1">
                  <from>
                    <xdr:col>2</xdr:col>
                    <xdr:colOff>133350</xdr:colOff>
                    <xdr:row>85</xdr:row>
                    <xdr:rowOff>9525</xdr:rowOff>
                  </from>
                  <to>
                    <xdr:col>5</xdr:col>
                    <xdr:colOff>0</xdr:colOff>
                    <xdr:row>86</xdr:row>
                    <xdr:rowOff>0</xdr:rowOff>
                  </to>
                </anchor>
              </controlPr>
            </control>
          </mc:Choice>
        </mc:AlternateContent>
        <mc:AlternateContent xmlns:mc="http://schemas.openxmlformats.org/markup-compatibility/2006">
          <mc:Choice Requires="x14">
            <control shapeId="76871" r:id="rId63" name="Check Box 71">
              <controlPr defaultSize="0" autoFill="0" autoLine="0" autoPict="0">
                <anchor moveWithCells="1">
                  <from>
                    <xdr:col>9</xdr:col>
                    <xdr:colOff>133350</xdr:colOff>
                    <xdr:row>85</xdr:row>
                    <xdr:rowOff>9525</xdr:rowOff>
                  </from>
                  <to>
                    <xdr:col>12</xdr:col>
                    <xdr:colOff>0</xdr:colOff>
                    <xdr:row>86</xdr:row>
                    <xdr:rowOff>0</xdr:rowOff>
                  </to>
                </anchor>
              </controlPr>
            </control>
          </mc:Choice>
        </mc:AlternateContent>
        <mc:AlternateContent xmlns:mc="http://schemas.openxmlformats.org/markup-compatibility/2006">
          <mc:Choice Requires="x14">
            <control shapeId="76872" r:id="rId64" name="Check Box 72">
              <controlPr defaultSize="0" autoFill="0" autoLine="0" autoPict="0">
                <anchor moveWithCells="1">
                  <from>
                    <xdr:col>2</xdr:col>
                    <xdr:colOff>133350</xdr:colOff>
                    <xdr:row>80</xdr:row>
                    <xdr:rowOff>0</xdr:rowOff>
                  </from>
                  <to>
                    <xdr:col>5</xdr:col>
                    <xdr:colOff>0</xdr:colOff>
                    <xdr:row>81</xdr:row>
                    <xdr:rowOff>0</xdr:rowOff>
                  </to>
                </anchor>
              </controlPr>
            </control>
          </mc:Choice>
        </mc:AlternateContent>
        <mc:AlternateContent xmlns:mc="http://schemas.openxmlformats.org/markup-compatibility/2006">
          <mc:Choice Requires="x14">
            <control shapeId="76873" r:id="rId65" name="Check Box 73">
              <controlPr defaultSize="0" autoFill="0" autoLine="0" autoPict="0">
                <anchor moveWithCells="1">
                  <from>
                    <xdr:col>5</xdr:col>
                    <xdr:colOff>133350</xdr:colOff>
                    <xdr:row>80</xdr:row>
                    <xdr:rowOff>0</xdr:rowOff>
                  </from>
                  <to>
                    <xdr:col>7</xdr:col>
                    <xdr:colOff>466725</xdr:colOff>
                    <xdr:row>81</xdr:row>
                    <xdr:rowOff>0</xdr:rowOff>
                  </to>
                </anchor>
              </controlPr>
            </control>
          </mc:Choice>
        </mc:AlternateContent>
        <mc:AlternateContent xmlns:mc="http://schemas.openxmlformats.org/markup-compatibility/2006">
          <mc:Choice Requires="x14">
            <control shapeId="76874" r:id="rId66" name="Check Box 74">
              <controlPr defaultSize="0" autoFill="0" autoLine="0" autoPict="0">
                <anchor moveWithCells="1">
                  <from>
                    <xdr:col>8</xdr:col>
                    <xdr:colOff>133350</xdr:colOff>
                    <xdr:row>80</xdr:row>
                    <xdr:rowOff>0</xdr:rowOff>
                  </from>
                  <to>
                    <xdr:col>11</xdr:col>
                    <xdr:colOff>0</xdr:colOff>
                    <xdr:row>81</xdr:row>
                    <xdr:rowOff>0</xdr:rowOff>
                  </to>
                </anchor>
              </controlPr>
            </control>
          </mc:Choice>
        </mc:AlternateContent>
        <mc:AlternateContent xmlns:mc="http://schemas.openxmlformats.org/markup-compatibility/2006">
          <mc:Choice Requires="x14">
            <control shapeId="76875" r:id="rId67" name="Check Box 75">
              <controlPr defaultSize="0" autoFill="0" autoLine="0" autoPict="0">
                <anchor moveWithCells="1">
                  <from>
                    <xdr:col>11</xdr:col>
                    <xdr:colOff>133350</xdr:colOff>
                    <xdr:row>80</xdr:row>
                    <xdr:rowOff>0</xdr:rowOff>
                  </from>
                  <to>
                    <xdr:col>14</xdr:col>
                    <xdr:colOff>0</xdr:colOff>
                    <xdr:row>81</xdr:row>
                    <xdr:rowOff>0</xdr:rowOff>
                  </to>
                </anchor>
              </controlPr>
            </control>
          </mc:Choice>
        </mc:AlternateContent>
        <mc:AlternateContent xmlns:mc="http://schemas.openxmlformats.org/markup-compatibility/2006">
          <mc:Choice Requires="x14">
            <control shapeId="76876" r:id="rId68" name="Check Box 76">
              <controlPr defaultSize="0" autoFill="0" autoLine="0" autoPict="0">
                <anchor moveWithCells="1">
                  <from>
                    <xdr:col>6</xdr:col>
                    <xdr:colOff>133350</xdr:colOff>
                    <xdr:row>57</xdr:row>
                    <xdr:rowOff>9525</xdr:rowOff>
                  </from>
                  <to>
                    <xdr:col>9</xdr:col>
                    <xdr:colOff>466725</xdr:colOff>
                    <xdr:row>58</xdr:row>
                    <xdr:rowOff>9525</xdr:rowOff>
                  </to>
                </anchor>
              </controlPr>
            </control>
          </mc:Choice>
        </mc:AlternateContent>
        <mc:AlternateContent xmlns:mc="http://schemas.openxmlformats.org/markup-compatibility/2006">
          <mc:Choice Requires="x14">
            <control shapeId="76877" r:id="rId69" name="Check Box 77">
              <controlPr defaultSize="0" autoFill="0" autoLine="0" autoPict="0">
                <anchor moveWithCells="1">
                  <from>
                    <xdr:col>6</xdr:col>
                    <xdr:colOff>133350</xdr:colOff>
                    <xdr:row>59</xdr:row>
                    <xdr:rowOff>9525</xdr:rowOff>
                  </from>
                  <to>
                    <xdr:col>9</xdr:col>
                    <xdr:colOff>466725</xdr:colOff>
                    <xdr:row>60</xdr:row>
                    <xdr:rowOff>0</xdr:rowOff>
                  </to>
                </anchor>
              </controlPr>
            </control>
          </mc:Choice>
        </mc:AlternateContent>
        <mc:AlternateContent xmlns:mc="http://schemas.openxmlformats.org/markup-compatibility/2006">
          <mc:Choice Requires="x14">
            <control shapeId="76878" r:id="rId70" name="Check Box 78">
              <controlPr defaultSize="0" autoFill="0" autoLine="0" autoPict="0">
                <anchor moveWithCells="1">
                  <from>
                    <xdr:col>10</xdr:col>
                    <xdr:colOff>133350</xdr:colOff>
                    <xdr:row>59</xdr:row>
                    <xdr:rowOff>9525</xdr:rowOff>
                  </from>
                  <to>
                    <xdr:col>14</xdr:col>
                    <xdr:colOff>0</xdr:colOff>
                    <xdr:row>60</xdr:row>
                    <xdr:rowOff>0</xdr:rowOff>
                  </to>
                </anchor>
              </controlPr>
            </control>
          </mc:Choice>
        </mc:AlternateContent>
        <mc:AlternateContent xmlns:mc="http://schemas.openxmlformats.org/markup-compatibility/2006">
          <mc:Choice Requires="x14">
            <control shapeId="76894" r:id="rId71" name="Check Box 94">
              <controlPr defaultSize="0" autoFill="0" autoLine="0" autoPict="0">
                <anchor moveWithCells="1">
                  <from>
                    <xdr:col>2</xdr:col>
                    <xdr:colOff>133350</xdr:colOff>
                    <xdr:row>55</xdr:row>
                    <xdr:rowOff>0</xdr:rowOff>
                  </from>
                  <to>
                    <xdr:col>6</xdr:col>
                    <xdr:colOff>0</xdr:colOff>
                    <xdr:row>56</xdr:row>
                    <xdr:rowOff>0</xdr:rowOff>
                  </to>
                </anchor>
              </controlPr>
            </control>
          </mc:Choice>
        </mc:AlternateContent>
        <mc:AlternateContent xmlns:mc="http://schemas.openxmlformats.org/markup-compatibility/2006">
          <mc:Choice Requires="x14">
            <control shapeId="76895" r:id="rId72" name="Check Box 95">
              <controlPr defaultSize="0" autoFill="0" autoLine="0" autoPict="0">
                <anchor moveWithCells="1">
                  <from>
                    <xdr:col>5</xdr:col>
                    <xdr:colOff>133350</xdr:colOff>
                    <xdr:row>55</xdr:row>
                    <xdr:rowOff>0</xdr:rowOff>
                  </from>
                  <to>
                    <xdr:col>7</xdr:col>
                    <xdr:colOff>466725</xdr:colOff>
                    <xdr:row>56</xdr:row>
                    <xdr:rowOff>0</xdr:rowOff>
                  </to>
                </anchor>
              </controlPr>
            </control>
          </mc:Choice>
        </mc:AlternateContent>
        <mc:AlternateContent xmlns:mc="http://schemas.openxmlformats.org/markup-compatibility/2006">
          <mc:Choice Requires="x14">
            <control shapeId="76896" r:id="rId73" name="Check Box 96">
              <controlPr defaultSize="0" autoFill="0" autoLine="0" autoPict="0">
                <anchor moveWithCells="1">
                  <from>
                    <xdr:col>8</xdr:col>
                    <xdr:colOff>133350</xdr:colOff>
                    <xdr:row>55</xdr:row>
                    <xdr:rowOff>0</xdr:rowOff>
                  </from>
                  <to>
                    <xdr:col>11</xdr:col>
                    <xdr:colOff>0</xdr:colOff>
                    <xdr:row>56</xdr:row>
                    <xdr:rowOff>0</xdr:rowOff>
                  </to>
                </anchor>
              </controlPr>
            </control>
          </mc:Choice>
        </mc:AlternateContent>
        <mc:AlternateContent xmlns:mc="http://schemas.openxmlformats.org/markup-compatibility/2006">
          <mc:Choice Requires="x14">
            <control shapeId="76897" r:id="rId74" name="Check Box 97">
              <controlPr defaultSize="0" autoFill="0" autoLine="0" autoPict="0">
                <anchor moveWithCells="1">
                  <from>
                    <xdr:col>2</xdr:col>
                    <xdr:colOff>133350</xdr:colOff>
                    <xdr:row>89</xdr:row>
                    <xdr:rowOff>9525</xdr:rowOff>
                  </from>
                  <to>
                    <xdr:col>4</xdr:col>
                    <xdr:colOff>133350</xdr:colOff>
                    <xdr:row>90</xdr:row>
                    <xdr:rowOff>0</xdr:rowOff>
                  </to>
                </anchor>
              </controlPr>
            </control>
          </mc:Choice>
        </mc:AlternateContent>
        <mc:AlternateContent xmlns:mc="http://schemas.openxmlformats.org/markup-compatibility/2006">
          <mc:Choice Requires="x14">
            <control shapeId="76898" r:id="rId75" name="Check Box 98">
              <controlPr defaultSize="0" autoFill="0" autoLine="0" autoPict="0">
                <anchor moveWithCells="1">
                  <from>
                    <xdr:col>8</xdr:col>
                    <xdr:colOff>133350</xdr:colOff>
                    <xdr:row>89</xdr:row>
                    <xdr:rowOff>9525</xdr:rowOff>
                  </from>
                  <to>
                    <xdr:col>10</xdr:col>
                    <xdr:colOff>133350</xdr:colOff>
                    <xdr:row>90</xdr:row>
                    <xdr:rowOff>0</xdr:rowOff>
                  </to>
                </anchor>
              </controlPr>
            </control>
          </mc:Choice>
        </mc:AlternateContent>
        <mc:AlternateContent xmlns:mc="http://schemas.openxmlformats.org/markup-compatibility/2006">
          <mc:Choice Requires="x14">
            <control shapeId="76903" r:id="rId76" name="Check Box 103">
              <controlPr defaultSize="0" autoFill="0" autoLine="0" autoPict="0">
                <anchor moveWithCells="1">
                  <from>
                    <xdr:col>5</xdr:col>
                    <xdr:colOff>133350</xdr:colOff>
                    <xdr:row>72</xdr:row>
                    <xdr:rowOff>9525</xdr:rowOff>
                  </from>
                  <to>
                    <xdr:col>8</xdr:col>
                    <xdr:colOff>0</xdr:colOff>
                    <xdr:row>74</xdr:row>
                    <xdr:rowOff>0</xdr:rowOff>
                  </to>
                </anchor>
              </controlPr>
            </control>
          </mc:Choice>
        </mc:AlternateContent>
        <mc:AlternateContent xmlns:mc="http://schemas.openxmlformats.org/markup-compatibility/2006">
          <mc:Choice Requires="x14">
            <control shapeId="76904" r:id="rId77" name="Check Box 104">
              <controlPr defaultSize="0" autoFill="0" autoLine="0" autoPict="0">
                <anchor moveWithCells="1">
                  <from>
                    <xdr:col>8</xdr:col>
                    <xdr:colOff>133350</xdr:colOff>
                    <xdr:row>72</xdr:row>
                    <xdr:rowOff>9525</xdr:rowOff>
                  </from>
                  <to>
                    <xdr:col>11</xdr:col>
                    <xdr:colOff>0</xdr:colOff>
                    <xdr:row>74</xdr:row>
                    <xdr:rowOff>0</xdr:rowOff>
                  </to>
                </anchor>
              </controlPr>
            </control>
          </mc:Choice>
        </mc:AlternateContent>
        <mc:AlternateContent xmlns:mc="http://schemas.openxmlformats.org/markup-compatibility/2006">
          <mc:Choice Requires="x14">
            <control shapeId="76905" r:id="rId78" name="Check Box 105">
              <controlPr defaultSize="0" autoFill="0" autoLine="0" autoPict="0">
                <anchor moveWithCells="1">
                  <from>
                    <xdr:col>11</xdr:col>
                    <xdr:colOff>133350</xdr:colOff>
                    <xdr:row>72</xdr:row>
                    <xdr:rowOff>9525</xdr:rowOff>
                  </from>
                  <to>
                    <xdr:col>14</xdr:col>
                    <xdr:colOff>0</xdr:colOff>
                    <xdr:row>74</xdr:row>
                    <xdr:rowOff>0</xdr:rowOff>
                  </to>
                </anchor>
              </controlPr>
            </control>
          </mc:Choice>
        </mc:AlternateContent>
        <mc:AlternateContent xmlns:mc="http://schemas.openxmlformats.org/markup-compatibility/2006">
          <mc:Choice Requires="x14">
            <control shapeId="76906" r:id="rId79" name="Check Box 106">
              <controlPr defaultSize="0" autoFill="0" autoLine="0" autoPict="0">
                <anchor moveWithCells="1">
                  <from>
                    <xdr:col>2</xdr:col>
                    <xdr:colOff>133350</xdr:colOff>
                    <xdr:row>74</xdr:row>
                    <xdr:rowOff>9525</xdr:rowOff>
                  </from>
                  <to>
                    <xdr:col>5</xdr:col>
                    <xdr:colOff>0</xdr:colOff>
                    <xdr:row>76</xdr:row>
                    <xdr:rowOff>0</xdr:rowOff>
                  </to>
                </anchor>
              </controlPr>
            </control>
          </mc:Choice>
        </mc:AlternateContent>
        <mc:AlternateContent xmlns:mc="http://schemas.openxmlformats.org/markup-compatibility/2006">
          <mc:Choice Requires="x14">
            <control shapeId="76907" r:id="rId80" name="Check Box 107">
              <controlPr defaultSize="0" autoFill="0" autoLine="0" autoPict="0">
                <anchor moveWithCells="1">
                  <from>
                    <xdr:col>5</xdr:col>
                    <xdr:colOff>133350</xdr:colOff>
                    <xdr:row>74</xdr:row>
                    <xdr:rowOff>9525</xdr:rowOff>
                  </from>
                  <to>
                    <xdr:col>8</xdr:col>
                    <xdr:colOff>0</xdr:colOff>
                    <xdr:row>76</xdr:row>
                    <xdr:rowOff>0</xdr:rowOff>
                  </to>
                </anchor>
              </controlPr>
            </control>
          </mc:Choice>
        </mc:AlternateContent>
        <mc:AlternateContent xmlns:mc="http://schemas.openxmlformats.org/markup-compatibility/2006">
          <mc:Choice Requires="x14">
            <control shapeId="76908" r:id="rId81" name="Check Box 108">
              <controlPr defaultSize="0" autoFill="0" autoLine="0" autoPict="0">
                <anchor moveWithCells="1">
                  <from>
                    <xdr:col>8</xdr:col>
                    <xdr:colOff>133350</xdr:colOff>
                    <xdr:row>74</xdr:row>
                    <xdr:rowOff>9525</xdr:rowOff>
                  </from>
                  <to>
                    <xdr:col>11</xdr:col>
                    <xdr:colOff>0</xdr:colOff>
                    <xdr:row>76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05F62-D448-443C-8FC1-AB08079ECBDE}">
  <dimension ref="A1:AI652"/>
  <sheetViews>
    <sheetView topLeftCell="B1" workbookViewId="0">
      <selection activeCell="P3" sqref="P3"/>
    </sheetView>
  </sheetViews>
  <sheetFormatPr defaultRowHeight="18.75" x14ac:dyDescent="0.4"/>
  <cols>
    <col min="1" max="1" width="25.625" style="73" customWidth="1"/>
    <col min="2" max="2" width="25.625" style="74" customWidth="1"/>
    <col min="3" max="3" width="10.625" style="74" customWidth="1"/>
    <col min="4" max="5" width="15.625" style="35" customWidth="1"/>
    <col min="6" max="13" width="8.625" style="35" customWidth="1"/>
    <col min="14" max="14" width="9" style="35"/>
    <col min="15" max="17" width="15.625" style="35" customWidth="1"/>
    <col min="18" max="18" width="9" style="35"/>
    <col min="19" max="20" width="15.625" style="35" customWidth="1"/>
    <col min="21" max="29" width="9" style="35"/>
    <col min="30" max="35" width="15.625" style="35" customWidth="1"/>
    <col min="36" max="16384" width="9" style="35"/>
  </cols>
  <sheetData>
    <row r="1" spans="1:35" ht="18.75" customHeight="1" x14ac:dyDescent="0.4">
      <c r="A1" s="430" t="s">
        <v>116</v>
      </c>
      <c r="B1" s="430"/>
      <c r="C1" s="34"/>
      <c r="D1" s="430" t="s">
        <v>132</v>
      </c>
      <c r="E1" s="430"/>
      <c r="F1" s="431"/>
      <c r="G1" s="432"/>
      <c r="H1" s="432"/>
      <c r="I1" s="432"/>
      <c r="J1" s="432"/>
      <c r="K1" s="432"/>
      <c r="L1" s="432"/>
      <c r="M1" s="433"/>
      <c r="O1" s="430" t="s">
        <v>132</v>
      </c>
      <c r="P1" s="430"/>
      <c r="Q1" s="430"/>
      <c r="S1" s="430" t="s">
        <v>132</v>
      </c>
      <c r="T1" s="430"/>
      <c r="U1" s="431"/>
      <c r="V1" s="432"/>
      <c r="W1" s="432"/>
      <c r="X1" s="432"/>
      <c r="Y1" s="432"/>
      <c r="Z1" s="432"/>
      <c r="AA1" s="432"/>
      <c r="AB1" s="433"/>
      <c r="AC1" s="34"/>
      <c r="AD1" s="439" t="s">
        <v>123</v>
      </c>
      <c r="AE1" s="439"/>
      <c r="AF1" s="439"/>
      <c r="AG1" s="439"/>
      <c r="AH1" s="439"/>
      <c r="AI1" s="439"/>
    </row>
    <row r="2" spans="1:35" ht="19.5" thickBot="1" x14ac:dyDescent="0.45">
      <c r="A2" s="36" t="s">
        <v>118</v>
      </c>
      <c r="B2" s="37" t="s">
        <v>119</v>
      </c>
      <c r="C2" s="38"/>
      <c r="D2" s="39" t="s">
        <v>120</v>
      </c>
      <c r="E2" s="33" t="s">
        <v>121</v>
      </c>
      <c r="F2" s="434"/>
      <c r="G2" s="435"/>
      <c r="H2" s="435"/>
      <c r="I2" s="435"/>
      <c r="J2" s="435"/>
      <c r="K2" s="435"/>
      <c r="L2" s="435"/>
      <c r="M2" s="436"/>
      <c r="O2" s="33" t="s">
        <v>135</v>
      </c>
      <c r="P2" s="33" t="s">
        <v>136</v>
      </c>
      <c r="Q2" s="33" t="s">
        <v>137</v>
      </c>
      <c r="S2" s="33" t="s">
        <v>130</v>
      </c>
      <c r="T2" s="33" t="s">
        <v>131</v>
      </c>
      <c r="U2" s="440"/>
      <c r="V2" s="441"/>
      <c r="W2" s="441"/>
      <c r="X2" s="441"/>
      <c r="Y2" s="441"/>
      <c r="Z2" s="441"/>
      <c r="AA2" s="441"/>
      <c r="AB2" s="442"/>
      <c r="AC2" s="34"/>
      <c r="AD2" s="29" t="s">
        <v>124</v>
      </c>
      <c r="AE2" s="30" t="s">
        <v>125</v>
      </c>
      <c r="AF2" s="31" t="s">
        <v>126</v>
      </c>
      <c r="AG2" s="29" t="s">
        <v>127</v>
      </c>
      <c r="AH2" s="29" t="s">
        <v>128</v>
      </c>
      <c r="AI2" s="32" t="s">
        <v>129</v>
      </c>
    </row>
    <row r="3" spans="1:35" ht="19.5" thickTop="1" x14ac:dyDescent="0.4">
      <c r="A3" s="104">
        <v>-2.5</v>
      </c>
      <c r="B3" s="105">
        <v>1</v>
      </c>
      <c r="C3" s="38"/>
      <c r="D3" s="43" t="str">
        <f>IF('醸造行為に関する表明書（様式９）'!$G$37="転化糖換算糖度（w/v or %）",'醸造行為に関する表明書（様式９）'!K37,"")</f>
        <v/>
      </c>
      <c r="E3" s="44" t="e">
        <f ca="1">SLOPE(H3:I3,L3:M3)*D3+INTERCEPT(H3:I3,L3:M3)</f>
        <v>#N/A</v>
      </c>
      <c r="F3" s="42" t="e">
        <f t="shared" ref="F3:F12" si="0">"B"&amp;MATCH(D3,$A$3:$A$203,1)+2</f>
        <v>#N/A</v>
      </c>
      <c r="G3" s="42" t="e">
        <f t="shared" ref="G3:G12" si="1">"B"&amp;MATCH(D3,$A$3:$A$203,1)+3</f>
        <v>#N/A</v>
      </c>
      <c r="H3" s="42" t="e">
        <f ca="1">INDIRECT(F3)</f>
        <v>#N/A</v>
      </c>
      <c r="I3" s="42" t="e">
        <f ca="1">INDIRECT(G3)</f>
        <v>#N/A</v>
      </c>
      <c r="J3" s="42" t="e">
        <f t="shared" ref="J3:J12" si="2">"A"&amp;MATCH(D3,$A$3:$A$203,1)+2</f>
        <v>#N/A</v>
      </c>
      <c r="K3" s="42" t="e">
        <f t="shared" ref="K3:K12" si="3">"A"&amp;MATCH(D3,$A$3:$A$203,1)+3</f>
        <v>#N/A</v>
      </c>
      <c r="L3" s="42" t="e">
        <f ca="1">INDIRECT(J3)</f>
        <v>#N/A</v>
      </c>
      <c r="M3" s="42" t="e">
        <f ca="1">INDIRECT(K3)</f>
        <v>#N/A</v>
      </c>
      <c r="O3" s="46" t="e">
        <f>IF('醸造行為に関する表明書（様式９）'!$G$37="転化糖換算糖度（g/L）",E16*0.999972,IF('醸造行為に関する表明書（様式９）'!$G$37="転化糖換算糖度（w/v or %）",E3*0.999972,D29*0.999972))</f>
        <v>#VALUE!</v>
      </c>
      <c r="P3" s="46" t="e">
        <f>0.99419*O3+0.0049</f>
        <v>#VALUE!</v>
      </c>
      <c r="Q3" s="40" t="str">
        <f>IF(ISERROR(T3)=TRUE,"",T3)</f>
        <v/>
      </c>
      <c r="S3" s="46" t="e">
        <f>P3</f>
        <v>#VALUE!</v>
      </c>
      <c r="T3" s="40" t="e">
        <f>IF(O3=0,0,SLOPE(W3:X3,AA3:AB3)*S3+INTERCEPT(W3:X3,AA3:AB3))</f>
        <v>#VALUE!</v>
      </c>
      <c r="U3" s="42" t="e">
        <f>"AI"&amp;MATCH(S3,総アルコール濃度計算表!$AF$3:$AF$652,1)+2</f>
        <v>#VALUE!</v>
      </c>
      <c r="V3" s="42" t="e">
        <f>"AI"&amp;MATCH(S3,総アルコール濃度計算表!$AF$3:$AF$652,1)+3</f>
        <v>#VALUE!</v>
      </c>
      <c r="W3" s="40" t="e">
        <f ca="1">INDIRECT(U3)</f>
        <v>#VALUE!</v>
      </c>
      <c r="X3" s="40" t="e">
        <f ca="1">INDIRECT(V3)</f>
        <v>#VALUE!</v>
      </c>
      <c r="Y3" s="42" t="e">
        <f>"AF"&amp;MATCH(S3,総アルコール濃度計算表!$AF$3:$AF$652,1)+2</f>
        <v>#VALUE!</v>
      </c>
      <c r="Z3" s="42" t="e">
        <f>"AF"&amp;MATCH(S3,総アルコール濃度計算表!$AF$3:$AF$652,1)+3</f>
        <v>#VALUE!</v>
      </c>
      <c r="AA3" s="42" t="e">
        <f ca="1">INDIRECT(Y3)</f>
        <v>#VALUE!</v>
      </c>
      <c r="AB3" s="42" t="e">
        <f ca="1">INDIRECT(Z3)</f>
        <v>#VALUE!</v>
      </c>
      <c r="AC3" s="34"/>
      <c r="AD3" s="45">
        <v>10</v>
      </c>
      <c r="AE3" s="46">
        <v>1.34782</v>
      </c>
      <c r="AF3" s="46">
        <v>1.0390999999999999</v>
      </c>
      <c r="AG3" s="45">
        <v>82.2</v>
      </c>
      <c r="AH3" s="45">
        <v>79.099999999999994</v>
      </c>
      <c r="AI3" s="47">
        <v>4.8899999999999997</v>
      </c>
    </row>
    <row r="4" spans="1:35" x14ac:dyDescent="0.4">
      <c r="A4" s="102">
        <v>-2.23</v>
      </c>
      <c r="B4" s="49">
        <v>1.0009999999999999</v>
      </c>
      <c r="C4" s="38"/>
      <c r="D4" s="51" t="str">
        <f>IF('醸造行為に関する表明書（様式９）'!$G$37="転化糖換算糖度（w/v or %）",'醸造行為に関する表明書（様式９）'!#REF!,"")</f>
        <v/>
      </c>
      <c r="E4" s="52" t="e">
        <f t="shared" ref="E4:E7" ca="1" si="4">SLOPE(H4:I4,L4:M4)*D4+INTERCEPT(H4:I4,L4:M4)</f>
        <v>#N/A</v>
      </c>
      <c r="F4" s="50" t="e">
        <f t="shared" si="0"/>
        <v>#N/A</v>
      </c>
      <c r="G4" s="50" t="e">
        <f t="shared" si="1"/>
        <v>#N/A</v>
      </c>
      <c r="H4" s="50" t="e">
        <f t="shared" ref="H4:I7" ca="1" si="5">INDIRECT(F4)</f>
        <v>#N/A</v>
      </c>
      <c r="I4" s="50" t="e">
        <f t="shared" ca="1" si="5"/>
        <v>#N/A</v>
      </c>
      <c r="J4" s="50" t="e">
        <f t="shared" si="2"/>
        <v>#N/A</v>
      </c>
      <c r="K4" s="50" t="e">
        <f t="shared" si="3"/>
        <v>#N/A</v>
      </c>
      <c r="L4" s="50" t="e">
        <f t="shared" ref="L4:M7" ca="1" si="6">INDIRECT(J4)</f>
        <v>#N/A</v>
      </c>
      <c r="M4" s="50" t="e">
        <f t="shared" ca="1" si="6"/>
        <v>#N/A</v>
      </c>
      <c r="O4" s="54" t="e">
        <f>IF('醸造行為に関する表明書（様式９）'!$G$37="転化糖換算糖度（g/L）",E17*0.999972,IF('醸造行為に関する表明書（様式９）'!$G$37="転化糖換算糖度（w/v or %）",E4*0.999972,D30*0.999972))</f>
        <v>#VALUE!</v>
      </c>
      <c r="P4" s="54" t="e">
        <f t="shared" ref="P4:P12" si="7">0.99419*O4+0.0049</f>
        <v>#VALUE!</v>
      </c>
      <c r="Q4" s="48" t="str">
        <f t="shared" ref="Q4:Q12" si="8">IF(ISERROR(T4)=TRUE,"",T4)</f>
        <v/>
      </c>
      <c r="S4" s="54" t="e">
        <f>P4</f>
        <v>#VALUE!</v>
      </c>
      <c r="T4" s="48" t="e">
        <f t="shared" ref="T4:T6" si="9">IF(O4=0,0,SLOPE(W4:X4,AA4:AB4)*S4+INTERCEPT(W4:X4,AA4:AB4))</f>
        <v>#VALUE!</v>
      </c>
      <c r="U4" s="50" t="e">
        <f>"AI"&amp;MATCH(S4,総アルコール濃度計算表!$AF$3:$AF$652,1)+2</f>
        <v>#VALUE!</v>
      </c>
      <c r="V4" s="50" t="e">
        <f>"AI"&amp;MATCH(S4,総アルコール濃度計算表!$AF$3:$AF$652,1)+3</f>
        <v>#VALUE!</v>
      </c>
      <c r="W4" s="48" t="e">
        <f t="shared" ref="W4:W7" ca="1" si="10">INDIRECT(U4)</f>
        <v>#VALUE!</v>
      </c>
      <c r="X4" s="48" t="e">
        <f t="shared" ref="X4:X7" ca="1" si="11">INDIRECT(V4)</f>
        <v>#VALUE!</v>
      </c>
      <c r="Y4" s="50" t="e">
        <f>"AF"&amp;MATCH(S4,総アルコール濃度計算表!$AF$3:$AF$652,1)+2</f>
        <v>#VALUE!</v>
      </c>
      <c r="Z4" s="50" t="e">
        <f>"AF"&amp;MATCH(S4,総アルコール濃度計算表!$AF$3:$AF$652,1)+3</f>
        <v>#VALUE!</v>
      </c>
      <c r="AA4" s="50" t="e">
        <f t="shared" ref="AA4:AA7" ca="1" si="12">INDIRECT(Y4)</f>
        <v>#VALUE!</v>
      </c>
      <c r="AB4" s="50" t="e">
        <f t="shared" ref="AB4:AB7" ca="1" si="13">INDIRECT(Z4)</f>
        <v>#VALUE!</v>
      </c>
      <c r="AC4" s="34"/>
      <c r="AD4" s="53">
        <v>10.1</v>
      </c>
      <c r="AE4" s="54">
        <v>1.34798</v>
      </c>
      <c r="AF4" s="54">
        <v>1.0395000000000001</v>
      </c>
      <c r="AG4" s="53">
        <v>83.3</v>
      </c>
      <c r="AH4" s="53">
        <v>80.099999999999994</v>
      </c>
      <c r="AI4" s="55">
        <v>4.95</v>
      </c>
    </row>
    <row r="5" spans="1:35" x14ac:dyDescent="0.4">
      <c r="A5" s="102">
        <v>-1.96</v>
      </c>
      <c r="B5" s="49">
        <v>1.002</v>
      </c>
      <c r="C5" s="38"/>
      <c r="D5" s="51" t="str">
        <f>IF('醸造行為に関する表明書（様式９）'!$G$37="転化糖換算糖度（w/v or %）",'醸造行為に関する表明書（様式９）'!#REF!,"")</f>
        <v/>
      </c>
      <c r="E5" s="52" t="e">
        <f t="shared" ca="1" si="4"/>
        <v>#N/A</v>
      </c>
      <c r="F5" s="50" t="e">
        <f t="shared" si="0"/>
        <v>#N/A</v>
      </c>
      <c r="G5" s="50" t="e">
        <f t="shared" si="1"/>
        <v>#N/A</v>
      </c>
      <c r="H5" s="50" t="e">
        <f t="shared" ca="1" si="5"/>
        <v>#N/A</v>
      </c>
      <c r="I5" s="50" t="e">
        <f t="shared" ca="1" si="5"/>
        <v>#N/A</v>
      </c>
      <c r="J5" s="50" t="e">
        <f t="shared" si="2"/>
        <v>#N/A</v>
      </c>
      <c r="K5" s="50" t="e">
        <f t="shared" si="3"/>
        <v>#N/A</v>
      </c>
      <c r="L5" s="50" t="e">
        <f t="shared" ca="1" si="6"/>
        <v>#N/A</v>
      </c>
      <c r="M5" s="50" t="e">
        <f t="shared" ca="1" si="6"/>
        <v>#N/A</v>
      </c>
      <c r="O5" s="54" t="e">
        <f>IF('醸造行為に関する表明書（様式９）'!$G$37="転化糖換算糖度（g/L）",E18*0.999972,IF('醸造行為に関する表明書（様式９）'!$G$37="転化糖換算糖度（w/v or %）",E5*0.999972,D31*0.999972))</f>
        <v>#VALUE!</v>
      </c>
      <c r="P5" s="54" t="e">
        <f t="shared" si="7"/>
        <v>#VALUE!</v>
      </c>
      <c r="Q5" s="48" t="str">
        <f t="shared" si="8"/>
        <v/>
      </c>
      <c r="S5" s="54" t="e">
        <f>P5</f>
        <v>#VALUE!</v>
      </c>
      <c r="T5" s="48" t="e">
        <f t="shared" si="9"/>
        <v>#VALUE!</v>
      </c>
      <c r="U5" s="50" t="e">
        <f>"AI"&amp;MATCH(S5,総アルコール濃度計算表!$AF$3:$AF$652,1)+2</f>
        <v>#VALUE!</v>
      </c>
      <c r="V5" s="50" t="e">
        <f>"AI"&amp;MATCH(S5,総アルコール濃度計算表!$AF$3:$AF$652,1)+3</f>
        <v>#VALUE!</v>
      </c>
      <c r="W5" s="48" t="e">
        <f t="shared" ca="1" si="10"/>
        <v>#VALUE!</v>
      </c>
      <c r="X5" s="48" t="e">
        <f t="shared" ca="1" si="11"/>
        <v>#VALUE!</v>
      </c>
      <c r="Y5" s="50" t="e">
        <f>"AF"&amp;MATCH(S5,総アルコール濃度計算表!$AF$3:$AF$652,1)+2</f>
        <v>#VALUE!</v>
      </c>
      <c r="Z5" s="50" t="e">
        <f>"AF"&amp;MATCH(S5,総アルコール濃度計算表!$AF$3:$AF$652,1)+3</f>
        <v>#VALUE!</v>
      </c>
      <c r="AA5" s="50" t="e">
        <f t="shared" ca="1" si="12"/>
        <v>#VALUE!</v>
      </c>
      <c r="AB5" s="50" t="e">
        <f t="shared" ca="1" si="13"/>
        <v>#VALUE!</v>
      </c>
      <c r="AC5" s="34"/>
      <c r="AD5" s="53">
        <v>10.199999999999999</v>
      </c>
      <c r="AE5" s="54">
        <v>1.3481300000000001</v>
      </c>
      <c r="AF5" s="54">
        <v>1.0399</v>
      </c>
      <c r="AG5" s="53">
        <v>84.3</v>
      </c>
      <c r="AH5" s="53">
        <v>81.099999999999994</v>
      </c>
      <c r="AI5" s="55">
        <v>5.01</v>
      </c>
    </row>
    <row r="6" spans="1:35" x14ac:dyDescent="0.4">
      <c r="A6" s="102">
        <v>-1.69</v>
      </c>
      <c r="B6" s="49">
        <v>1.0029999999999999</v>
      </c>
      <c r="C6" s="38"/>
      <c r="D6" s="51" t="str">
        <f>IF('醸造行為に関する表明書（様式９）'!$G$37="転化糖換算糖度（w/v or %）",'醸造行為に関する表明書（様式９）'!#REF!,"")</f>
        <v/>
      </c>
      <c r="E6" s="52" t="e">
        <f t="shared" ca="1" si="4"/>
        <v>#N/A</v>
      </c>
      <c r="F6" s="50" t="e">
        <f t="shared" si="0"/>
        <v>#N/A</v>
      </c>
      <c r="G6" s="50" t="e">
        <f t="shared" si="1"/>
        <v>#N/A</v>
      </c>
      <c r="H6" s="50" t="e">
        <f t="shared" ca="1" si="5"/>
        <v>#N/A</v>
      </c>
      <c r="I6" s="50" t="e">
        <f t="shared" ca="1" si="5"/>
        <v>#N/A</v>
      </c>
      <c r="J6" s="50" t="e">
        <f t="shared" si="2"/>
        <v>#N/A</v>
      </c>
      <c r="K6" s="50" t="e">
        <f t="shared" si="3"/>
        <v>#N/A</v>
      </c>
      <c r="L6" s="50" t="e">
        <f t="shared" ca="1" si="6"/>
        <v>#N/A</v>
      </c>
      <c r="M6" s="50" t="e">
        <f t="shared" ca="1" si="6"/>
        <v>#N/A</v>
      </c>
      <c r="O6" s="54" t="e">
        <f>IF('醸造行為に関する表明書（様式９）'!$G$37="転化糖換算糖度（g/L）",E19*0.999972,IF('醸造行為に関する表明書（様式９）'!$G$37="転化糖換算糖度（w/v or %）",E6*0.999972,D32*0.999972))</f>
        <v>#VALUE!</v>
      </c>
      <c r="P6" s="54" t="e">
        <f t="shared" si="7"/>
        <v>#VALUE!</v>
      </c>
      <c r="Q6" s="48" t="str">
        <f t="shared" si="8"/>
        <v/>
      </c>
      <c r="S6" s="54" t="e">
        <f>P6</f>
        <v>#VALUE!</v>
      </c>
      <c r="T6" s="48" t="e">
        <f t="shared" si="9"/>
        <v>#VALUE!</v>
      </c>
      <c r="U6" s="50" t="e">
        <f>"AI"&amp;MATCH(S6,総アルコール濃度計算表!$AF$3:$AF$652,1)+2</f>
        <v>#VALUE!</v>
      </c>
      <c r="V6" s="50" t="e">
        <f>"AI"&amp;MATCH(S6,総アルコール濃度計算表!$AF$3:$AF$652,1)+3</f>
        <v>#VALUE!</v>
      </c>
      <c r="W6" s="48" t="e">
        <f t="shared" ca="1" si="10"/>
        <v>#VALUE!</v>
      </c>
      <c r="X6" s="48" t="e">
        <f t="shared" ca="1" si="11"/>
        <v>#VALUE!</v>
      </c>
      <c r="Y6" s="50" t="e">
        <f>"AF"&amp;MATCH(S6,総アルコール濃度計算表!$AF$3:$AF$652,1)+2</f>
        <v>#VALUE!</v>
      </c>
      <c r="Z6" s="50" t="e">
        <f>"AF"&amp;MATCH(S6,総アルコール濃度計算表!$AF$3:$AF$652,1)+3</f>
        <v>#VALUE!</v>
      </c>
      <c r="AA6" s="50" t="e">
        <f t="shared" ca="1" si="12"/>
        <v>#VALUE!</v>
      </c>
      <c r="AB6" s="50" t="e">
        <f t="shared" ca="1" si="13"/>
        <v>#VALUE!</v>
      </c>
      <c r="AC6" s="34"/>
      <c r="AD6" s="53">
        <v>10.3</v>
      </c>
      <c r="AE6" s="54">
        <v>1.34829</v>
      </c>
      <c r="AF6" s="54">
        <v>1.0403</v>
      </c>
      <c r="AG6" s="53">
        <v>85.4</v>
      </c>
      <c r="AH6" s="53">
        <v>82.1</v>
      </c>
      <c r="AI6" s="55">
        <v>5.08</v>
      </c>
    </row>
    <row r="7" spans="1:35" x14ac:dyDescent="0.4">
      <c r="A7" s="102">
        <v>-1.42</v>
      </c>
      <c r="B7" s="49">
        <v>1.004</v>
      </c>
      <c r="C7" s="38"/>
      <c r="D7" s="51" t="str">
        <f>IF('醸造行為に関する表明書（様式９）'!$G$37="転化糖換算糖度（w/v or %）",'醸造行為に関する表明書（様式９）'!#REF!,"")</f>
        <v/>
      </c>
      <c r="E7" s="52" t="e">
        <f t="shared" ca="1" si="4"/>
        <v>#N/A</v>
      </c>
      <c r="F7" s="50" t="e">
        <f t="shared" si="0"/>
        <v>#N/A</v>
      </c>
      <c r="G7" s="50" t="e">
        <f t="shared" si="1"/>
        <v>#N/A</v>
      </c>
      <c r="H7" s="50" t="e">
        <f t="shared" ca="1" si="5"/>
        <v>#N/A</v>
      </c>
      <c r="I7" s="50" t="e">
        <f t="shared" ca="1" si="5"/>
        <v>#N/A</v>
      </c>
      <c r="J7" s="50" t="e">
        <f t="shared" si="2"/>
        <v>#N/A</v>
      </c>
      <c r="K7" s="50" t="e">
        <f t="shared" si="3"/>
        <v>#N/A</v>
      </c>
      <c r="L7" s="50" t="e">
        <f t="shared" ca="1" si="6"/>
        <v>#N/A</v>
      </c>
      <c r="M7" s="50" t="e">
        <f t="shared" ca="1" si="6"/>
        <v>#N/A</v>
      </c>
      <c r="O7" s="54" t="e">
        <f>IF('醸造行為に関する表明書（様式９）'!$G$37="転化糖換算糖度（g/L）",E20*0.999972,IF('醸造行為に関する表明書（様式９）'!$G$37="転化糖換算糖度（w/v or %）",E7*0.999972,D33*0.999972))</f>
        <v>#VALUE!</v>
      </c>
      <c r="P7" s="54" t="e">
        <f t="shared" si="7"/>
        <v>#VALUE!</v>
      </c>
      <c r="Q7" s="48" t="str">
        <f t="shared" si="8"/>
        <v/>
      </c>
      <c r="S7" s="54" t="e">
        <f>P7</f>
        <v>#VALUE!</v>
      </c>
      <c r="T7" s="48" t="e">
        <f>IF(O7=0,0,SLOPE(W7:X7,AA7:AB7)*S7+INTERCEPT(W7:X7,AA7:AB7))</f>
        <v>#VALUE!</v>
      </c>
      <c r="U7" s="50" t="e">
        <f>"AI"&amp;MATCH(S7,総アルコール濃度計算表!$AF$3:$AF$652,1)+2</f>
        <v>#VALUE!</v>
      </c>
      <c r="V7" s="50" t="e">
        <f>"AI"&amp;MATCH(S7,総アルコール濃度計算表!$AF$3:$AF$652,1)+3</f>
        <v>#VALUE!</v>
      </c>
      <c r="W7" s="48" t="e">
        <f t="shared" ca="1" si="10"/>
        <v>#VALUE!</v>
      </c>
      <c r="X7" s="48" t="e">
        <f t="shared" ca="1" si="11"/>
        <v>#VALUE!</v>
      </c>
      <c r="Y7" s="50" t="e">
        <f>"AF"&amp;MATCH(S7,総アルコール濃度計算表!$AF$3:$AF$652,1)+2</f>
        <v>#VALUE!</v>
      </c>
      <c r="Z7" s="50" t="e">
        <f>"AF"&amp;MATCH(S7,総アルコール濃度計算表!$AF$3:$AF$652,1)+3</f>
        <v>#VALUE!</v>
      </c>
      <c r="AA7" s="50" t="e">
        <f t="shared" ca="1" si="12"/>
        <v>#VALUE!</v>
      </c>
      <c r="AB7" s="50" t="e">
        <f t="shared" ca="1" si="13"/>
        <v>#VALUE!</v>
      </c>
      <c r="AC7" s="34"/>
      <c r="AD7" s="53">
        <v>10.4</v>
      </c>
      <c r="AE7" s="54">
        <v>1.3484400000000001</v>
      </c>
      <c r="AF7" s="54">
        <v>1.0407</v>
      </c>
      <c r="AG7" s="53">
        <v>86.5</v>
      </c>
      <c r="AH7" s="53">
        <v>83.1</v>
      </c>
      <c r="AI7" s="55">
        <v>5.14</v>
      </c>
    </row>
    <row r="8" spans="1:35" x14ac:dyDescent="0.4">
      <c r="A8" s="102">
        <v>-1.1499999999999999</v>
      </c>
      <c r="B8" s="49">
        <v>1.0049999999999999</v>
      </c>
      <c r="C8" s="38"/>
      <c r="D8" s="51" t="str">
        <f>IF('醸造行為に関する表明書（様式９）'!$G$37="転化糖換算糖度（w/v or %）",'醸造行為に関する表明書（様式９）'!#REF!,"")</f>
        <v/>
      </c>
      <c r="E8" s="52" t="e">
        <f t="shared" ref="E8:E12" ca="1" si="14">SLOPE(H8:I8,L8:M8)*D8+INTERCEPT(H8:I8,L8:M8)</f>
        <v>#N/A</v>
      </c>
      <c r="F8" s="50" t="e">
        <f t="shared" si="0"/>
        <v>#N/A</v>
      </c>
      <c r="G8" s="50" t="e">
        <f t="shared" si="1"/>
        <v>#N/A</v>
      </c>
      <c r="H8" s="50" t="e">
        <f t="shared" ref="H8:H12" ca="1" si="15">INDIRECT(F8)</f>
        <v>#N/A</v>
      </c>
      <c r="I8" s="50" t="e">
        <f t="shared" ref="I8:I12" ca="1" si="16">INDIRECT(G8)</f>
        <v>#N/A</v>
      </c>
      <c r="J8" s="50" t="e">
        <f t="shared" si="2"/>
        <v>#N/A</v>
      </c>
      <c r="K8" s="50" t="e">
        <f t="shared" si="3"/>
        <v>#N/A</v>
      </c>
      <c r="L8" s="50" t="e">
        <f t="shared" ref="L8:L12" ca="1" si="17">INDIRECT(J8)</f>
        <v>#N/A</v>
      </c>
      <c r="M8" s="50" t="e">
        <f t="shared" ref="M8:M12" ca="1" si="18">INDIRECT(K8)</f>
        <v>#N/A</v>
      </c>
      <c r="O8" s="54" t="e">
        <f>IF('醸造行為に関する表明書（様式９）'!$G$37="転化糖換算糖度（g/L）",E21*0.999972,IF('醸造行為に関する表明書（様式９）'!$G$37="転化糖換算糖度（w/v or %）",E8*0.999972,D34*0.999972))</f>
        <v>#VALUE!</v>
      </c>
      <c r="P8" s="54" t="e">
        <f t="shared" si="7"/>
        <v>#VALUE!</v>
      </c>
      <c r="Q8" s="48" t="str">
        <f t="shared" si="8"/>
        <v/>
      </c>
      <c r="S8" s="54" t="e">
        <f t="shared" ref="S8:S11" si="19">P8</f>
        <v>#VALUE!</v>
      </c>
      <c r="T8" s="48" t="e">
        <f>IF(O8=0,0,SLOPE(W8:X8,AA8:AB8)*S8+INTERCEPT(W8:X8,AA8:AB8))</f>
        <v>#VALUE!</v>
      </c>
      <c r="U8" s="50" t="e">
        <f>"AI"&amp;MATCH(S8,総アルコール濃度計算表!$AF$3:$AF$652,1)+2</f>
        <v>#VALUE!</v>
      </c>
      <c r="V8" s="50" t="e">
        <f>"AI"&amp;MATCH(S8,総アルコール濃度計算表!$AF$3:$AF$652,1)+3</f>
        <v>#VALUE!</v>
      </c>
      <c r="W8" s="48" t="e">
        <f ca="1">INDIRECT(U8)</f>
        <v>#VALUE!</v>
      </c>
      <c r="X8" s="48" t="e">
        <f ca="1">INDIRECT(V8)</f>
        <v>#VALUE!</v>
      </c>
      <c r="Y8" s="50" t="e">
        <f>"AF"&amp;MATCH(S8,総アルコール濃度計算表!$AF$3:$AF$652,1)+2</f>
        <v>#VALUE!</v>
      </c>
      <c r="Z8" s="50" t="e">
        <f>"AF"&amp;MATCH(S8,総アルコール濃度計算表!$AF$3:$AF$652,1)+3</f>
        <v>#VALUE!</v>
      </c>
      <c r="AA8" s="50" t="e">
        <f t="shared" ref="AA8:AA12" ca="1" si="20">INDIRECT(Y8)</f>
        <v>#VALUE!</v>
      </c>
      <c r="AB8" s="50" t="e">
        <f t="shared" ref="AB8:AB12" ca="1" si="21">INDIRECT(Z8)</f>
        <v>#VALUE!</v>
      </c>
      <c r="AC8" s="62"/>
      <c r="AD8" s="53">
        <v>10.5</v>
      </c>
      <c r="AE8" s="54">
        <v>1.3486</v>
      </c>
      <c r="AF8" s="54">
        <v>1.0410999999999999</v>
      </c>
      <c r="AG8" s="53">
        <v>87.5</v>
      </c>
      <c r="AH8" s="53">
        <v>84.1</v>
      </c>
      <c r="AI8" s="55">
        <v>5.2</v>
      </c>
    </row>
    <row r="9" spans="1:35" x14ac:dyDescent="0.4">
      <c r="A9" s="102">
        <v>-0.879</v>
      </c>
      <c r="B9" s="49">
        <v>1.006</v>
      </c>
      <c r="C9" s="38"/>
      <c r="D9" s="51" t="str">
        <f>IF('醸造行為に関する表明書（様式９）'!$G$37="転化糖換算糖度（w/v or %）",'醸造行為に関する表明書（様式９）'!#REF!,"")</f>
        <v/>
      </c>
      <c r="E9" s="52" t="e">
        <f t="shared" ca="1" si="14"/>
        <v>#N/A</v>
      </c>
      <c r="F9" s="50" t="e">
        <f t="shared" si="0"/>
        <v>#N/A</v>
      </c>
      <c r="G9" s="50" t="e">
        <f t="shared" si="1"/>
        <v>#N/A</v>
      </c>
      <c r="H9" s="50" t="e">
        <f t="shared" ca="1" si="15"/>
        <v>#N/A</v>
      </c>
      <c r="I9" s="50" t="e">
        <f t="shared" ca="1" si="16"/>
        <v>#N/A</v>
      </c>
      <c r="J9" s="50" t="e">
        <f t="shared" si="2"/>
        <v>#N/A</v>
      </c>
      <c r="K9" s="50" t="e">
        <f t="shared" si="3"/>
        <v>#N/A</v>
      </c>
      <c r="L9" s="50" t="e">
        <f t="shared" ca="1" si="17"/>
        <v>#N/A</v>
      </c>
      <c r="M9" s="50" t="e">
        <f t="shared" ca="1" si="18"/>
        <v>#N/A</v>
      </c>
      <c r="O9" s="54" t="e">
        <f>IF('醸造行為に関する表明書（様式９）'!$G$37="転化糖換算糖度（g/L）",E22*0.999972,IF('醸造行為に関する表明書（様式９）'!$G$37="転化糖換算糖度（w/v or %）",E9*0.999972,D35*0.999972))</f>
        <v>#VALUE!</v>
      </c>
      <c r="P9" s="54" t="e">
        <f t="shared" si="7"/>
        <v>#VALUE!</v>
      </c>
      <c r="Q9" s="48" t="str">
        <f t="shared" si="8"/>
        <v/>
      </c>
      <c r="S9" s="54" t="e">
        <f t="shared" si="19"/>
        <v>#VALUE!</v>
      </c>
      <c r="T9" s="48" t="e">
        <f t="shared" ref="T9:T11" si="22">IF(O9=0,0,SLOPE(W9:X9,AA9:AB9)*S9+INTERCEPT(W9:X9,AA9:AB9))</f>
        <v>#VALUE!</v>
      </c>
      <c r="U9" s="50" t="e">
        <f>"AI"&amp;MATCH(S9,総アルコール濃度計算表!$AF$3:$AF$652,1)+2</f>
        <v>#VALUE!</v>
      </c>
      <c r="V9" s="50" t="e">
        <f>"AI"&amp;MATCH(S9,総アルコール濃度計算表!$AF$3:$AF$652,1)+3</f>
        <v>#VALUE!</v>
      </c>
      <c r="W9" s="48" t="e">
        <f t="shared" ref="W9:W12" ca="1" si="23">INDIRECT(U9)</f>
        <v>#VALUE!</v>
      </c>
      <c r="X9" s="48" t="e">
        <f t="shared" ref="X9:X12" ca="1" si="24">INDIRECT(V9)</f>
        <v>#VALUE!</v>
      </c>
      <c r="Y9" s="50" t="e">
        <f>"AF"&amp;MATCH(S9,総アルコール濃度計算表!$AF$3:$AF$652,1)+2</f>
        <v>#VALUE!</v>
      </c>
      <c r="Z9" s="50" t="e">
        <f>"AF"&amp;MATCH(S9,総アルコール濃度計算表!$AF$3:$AF$652,1)+3</f>
        <v>#VALUE!</v>
      </c>
      <c r="AA9" s="50" t="e">
        <f t="shared" ca="1" si="20"/>
        <v>#VALUE!</v>
      </c>
      <c r="AB9" s="50" t="e">
        <f t="shared" ca="1" si="21"/>
        <v>#VALUE!</v>
      </c>
      <c r="AC9" s="62"/>
      <c r="AD9" s="53">
        <v>10.6</v>
      </c>
      <c r="AE9" s="54">
        <v>1.3487499999999999</v>
      </c>
      <c r="AF9" s="54">
        <v>1.0415000000000001</v>
      </c>
      <c r="AG9" s="53">
        <v>88.6</v>
      </c>
      <c r="AH9" s="53">
        <v>85</v>
      </c>
      <c r="AI9" s="55">
        <v>5.27</v>
      </c>
    </row>
    <row r="10" spans="1:35" x14ac:dyDescent="0.4">
      <c r="A10" s="102">
        <v>-0.61</v>
      </c>
      <c r="B10" s="49">
        <v>1.0069999999999999</v>
      </c>
      <c r="C10" s="38"/>
      <c r="D10" s="51" t="str">
        <f>IF('醸造行為に関する表明書（様式９）'!$G$37="転化糖換算糖度（w/v or %）",'醸造行為に関する表明書（様式９）'!#REF!,"")</f>
        <v/>
      </c>
      <c r="E10" s="52" t="e">
        <f t="shared" ca="1" si="14"/>
        <v>#N/A</v>
      </c>
      <c r="F10" s="50" t="e">
        <f t="shared" si="0"/>
        <v>#N/A</v>
      </c>
      <c r="G10" s="50" t="e">
        <f t="shared" si="1"/>
        <v>#N/A</v>
      </c>
      <c r="H10" s="50" t="e">
        <f t="shared" ca="1" si="15"/>
        <v>#N/A</v>
      </c>
      <c r="I10" s="50" t="e">
        <f t="shared" ca="1" si="16"/>
        <v>#N/A</v>
      </c>
      <c r="J10" s="50" t="e">
        <f t="shared" si="2"/>
        <v>#N/A</v>
      </c>
      <c r="K10" s="50" t="e">
        <f t="shared" si="3"/>
        <v>#N/A</v>
      </c>
      <c r="L10" s="50" t="e">
        <f t="shared" ca="1" si="17"/>
        <v>#N/A</v>
      </c>
      <c r="M10" s="50" t="e">
        <f t="shared" ca="1" si="18"/>
        <v>#N/A</v>
      </c>
      <c r="O10" s="54" t="e">
        <f>IF('醸造行為に関する表明書（様式９）'!$G$37="転化糖換算糖度（g/L）",E23*0.999972,IF('醸造行為に関する表明書（様式９）'!$G$37="転化糖換算糖度（w/v or %）",E10*0.999972,D36*0.999972))</f>
        <v>#VALUE!</v>
      </c>
      <c r="P10" s="54" t="e">
        <f t="shared" si="7"/>
        <v>#VALUE!</v>
      </c>
      <c r="Q10" s="48" t="str">
        <f t="shared" si="8"/>
        <v/>
      </c>
      <c r="S10" s="54" t="e">
        <f t="shared" si="19"/>
        <v>#VALUE!</v>
      </c>
      <c r="T10" s="48" t="e">
        <f t="shared" si="22"/>
        <v>#VALUE!</v>
      </c>
      <c r="U10" s="50" t="e">
        <f>"AI"&amp;MATCH(S10,総アルコール濃度計算表!$AF$3:$AF$652,1)+2</f>
        <v>#VALUE!</v>
      </c>
      <c r="V10" s="50" t="e">
        <f>"AI"&amp;MATCH(S10,総アルコール濃度計算表!$AF$3:$AF$652,1)+3</f>
        <v>#VALUE!</v>
      </c>
      <c r="W10" s="48" t="e">
        <f t="shared" ca="1" si="23"/>
        <v>#VALUE!</v>
      </c>
      <c r="X10" s="48" t="e">
        <f t="shared" ca="1" si="24"/>
        <v>#VALUE!</v>
      </c>
      <c r="Y10" s="50" t="e">
        <f>"AF"&amp;MATCH(S10,総アルコール濃度計算表!$AF$3:$AF$652,1)+2</f>
        <v>#VALUE!</v>
      </c>
      <c r="Z10" s="50" t="e">
        <f>"AF"&amp;MATCH(S10,総アルコール濃度計算表!$AF$3:$AF$652,1)+3</f>
        <v>#VALUE!</v>
      </c>
      <c r="AA10" s="50" t="e">
        <f t="shared" ca="1" si="20"/>
        <v>#VALUE!</v>
      </c>
      <c r="AB10" s="50" t="e">
        <f t="shared" ca="1" si="21"/>
        <v>#VALUE!</v>
      </c>
      <c r="AC10" s="62"/>
      <c r="AD10" s="53">
        <v>10.7</v>
      </c>
      <c r="AE10" s="54">
        <v>1.3489100000000001</v>
      </c>
      <c r="AF10" s="54">
        <v>1.0419</v>
      </c>
      <c r="AG10" s="53">
        <v>89.6</v>
      </c>
      <c r="AH10" s="53">
        <v>86</v>
      </c>
      <c r="AI10" s="55">
        <v>5.32</v>
      </c>
    </row>
    <row r="11" spans="1:35" x14ac:dyDescent="0.4">
      <c r="A11" s="102">
        <v>-0.33900000000000002</v>
      </c>
      <c r="B11" s="49">
        <v>1.008</v>
      </c>
      <c r="C11" s="38"/>
      <c r="D11" s="51" t="str">
        <f>IF('醸造行為に関する表明書（様式９）'!$G$37="転化糖換算糖度（w/v or %）",'醸造行為に関する表明書（様式９）'!#REF!,"")</f>
        <v/>
      </c>
      <c r="E11" s="52" t="e">
        <f t="shared" ca="1" si="14"/>
        <v>#N/A</v>
      </c>
      <c r="F11" s="50" t="e">
        <f t="shared" si="0"/>
        <v>#N/A</v>
      </c>
      <c r="G11" s="50" t="e">
        <f t="shared" si="1"/>
        <v>#N/A</v>
      </c>
      <c r="H11" s="50" t="e">
        <f t="shared" ca="1" si="15"/>
        <v>#N/A</v>
      </c>
      <c r="I11" s="50" t="e">
        <f t="shared" ca="1" si="16"/>
        <v>#N/A</v>
      </c>
      <c r="J11" s="50" t="e">
        <f t="shared" si="2"/>
        <v>#N/A</v>
      </c>
      <c r="K11" s="50" t="e">
        <f t="shared" si="3"/>
        <v>#N/A</v>
      </c>
      <c r="L11" s="50" t="e">
        <f t="shared" ca="1" si="17"/>
        <v>#N/A</v>
      </c>
      <c r="M11" s="50" t="e">
        <f t="shared" ca="1" si="18"/>
        <v>#N/A</v>
      </c>
      <c r="O11" s="54" t="e">
        <f>IF('醸造行為に関する表明書（様式９）'!$G$37="転化糖換算糖度（g/L）",E24*0.999972,IF('醸造行為に関する表明書（様式９）'!$G$37="転化糖換算糖度（w/v or %）",E11*0.999972,D37*0.999972))</f>
        <v>#VALUE!</v>
      </c>
      <c r="P11" s="54" t="e">
        <f t="shared" si="7"/>
        <v>#VALUE!</v>
      </c>
      <c r="Q11" s="48" t="str">
        <f t="shared" si="8"/>
        <v/>
      </c>
      <c r="S11" s="54" t="e">
        <f t="shared" si="19"/>
        <v>#VALUE!</v>
      </c>
      <c r="T11" s="48" t="e">
        <f t="shared" si="22"/>
        <v>#VALUE!</v>
      </c>
      <c r="U11" s="50" t="e">
        <f>"AI"&amp;MATCH(S11,総アルコール濃度計算表!$AF$3:$AF$652,1)+2</f>
        <v>#VALUE!</v>
      </c>
      <c r="V11" s="50" t="e">
        <f>"AI"&amp;MATCH(S11,総アルコール濃度計算表!$AF$3:$AF$652,1)+3</f>
        <v>#VALUE!</v>
      </c>
      <c r="W11" s="48" t="e">
        <f t="shared" ca="1" si="23"/>
        <v>#VALUE!</v>
      </c>
      <c r="X11" s="48" t="e">
        <f t="shared" ca="1" si="24"/>
        <v>#VALUE!</v>
      </c>
      <c r="Y11" s="50" t="e">
        <f>"AF"&amp;MATCH(S11,総アルコール濃度計算表!$AF$3:$AF$652,1)+2</f>
        <v>#VALUE!</v>
      </c>
      <c r="Z11" s="50" t="e">
        <f>"AF"&amp;MATCH(S11,総アルコール濃度計算表!$AF$3:$AF$652,1)+3</f>
        <v>#VALUE!</v>
      </c>
      <c r="AA11" s="50" t="e">
        <f t="shared" ca="1" si="20"/>
        <v>#VALUE!</v>
      </c>
      <c r="AB11" s="50" t="e">
        <f t="shared" ca="1" si="21"/>
        <v>#VALUE!</v>
      </c>
      <c r="AC11" s="62"/>
      <c r="AD11" s="53">
        <v>10.8</v>
      </c>
      <c r="AE11" s="54">
        <v>1.3490599999999999</v>
      </c>
      <c r="AF11" s="54">
        <v>1.0423</v>
      </c>
      <c r="AG11" s="53">
        <v>90.7</v>
      </c>
      <c r="AH11" s="53">
        <v>87</v>
      </c>
      <c r="AI11" s="55">
        <v>5.39</v>
      </c>
    </row>
    <row r="12" spans="1:35" x14ac:dyDescent="0.4">
      <c r="A12" s="102">
        <v>-7.0000000000000007E-2</v>
      </c>
      <c r="B12" s="49">
        <v>1.0089999999999999</v>
      </c>
      <c r="C12" s="38"/>
      <c r="D12" s="57" t="str">
        <f>IF('醸造行為に関する表明書（様式９）'!$G$37="転化糖換算糖度（w/v or %）",'醸造行為に関する表明書（様式９）'!#REF!,"")</f>
        <v/>
      </c>
      <c r="E12" s="58" t="e">
        <f t="shared" ca="1" si="14"/>
        <v>#N/A</v>
      </c>
      <c r="F12" s="56" t="e">
        <f t="shared" si="0"/>
        <v>#N/A</v>
      </c>
      <c r="G12" s="56" t="e">
        <f t="shared" si="1"/>
        <v>#N/A</v>
      </c>
      <c r="H12" s="56" t="e">
        <f t="shared" ca="1" si="15"/>
        <v>#N/A</v>
      </c>
      <c r="I12" s="56" t="e">
        <f t="shared" ca="1" si="16"/>
        <v>#N/A</v>
      </c>
      <c r="J12" s="56" t="e">
        <f t="shared" si="2"/>
        <v>#N/A</v>
      </c>
      <c r="K12" s="56" t="e">
        <f t="shared" si="3"/>
        <v>#N/A</v>
      </c>
      <c r="L12" s="56" t="e">
        <f t="shared" ca="1" si="17"/>
        <v>#N/A</v>
      </c>
      <c r="M12" s="56" t="e">
        <f t="shared" ca="1" si="18"/>
        <v>#N/A</v>
      </c>
      <c r="O12" s="76" t="e">
        <f>IF('醸造行為に関する表明書（様式９）'!$G$37="転化糖換算糖度（g/L）",E25*0.999972,IF('醸造行為に関する表明書（様式９）'!$G$37="転化糖換算糖度（w/v or %）",E12*0.999972,D38*0.999972))</f>
        <v>#VALUE!</v>
      </c>
      <c r="P12" s="76" t="e">
        <f t="shared" si="7"/>
        <v>#VALUE!</v>
      </c>
      <c r="Q12" s="59" t="str">
        <f t="shared" si="8"/>
        <v/>
      </c>
      <c r="S12" s="76" t="e">
        <f>P12</f>
        <v>#VALUE!</v>
      </c>
      <c r="T12" s="59" t="e">
        <f>IF(O12=0,0,SLOPE(W12:X12,AA12:AB12)*S12+INTERCEPT(W12:X12,AA12:AB12))</f>
        <v>#VALUE!</v>
      </c>
      <c r="U12" s="56" t="e">
        <f>"AI"&amp;MATCH(S12,総アルコール濃度計算表!$AF$3:$AF$652,1)+2</f>
        <v>#VALUE!</v>
      </c>
      <c r="V12" s="56" t="e">
        <f>"AI"&amp;MATCH(S12,総アルコール濃度計算表!$AF$3:$AF$652,1)+3</f>
        <v>#VALUE!</v>
      </c>
      <c r="W12" s="59" t="e">
        <f t="shared" ca="1" si="23"/>
        <v>#VALUE!</v>
      </c>
      <c r="X12" s="59" t="e">
        <f t="shared" ca="1" si="24"/>
        <v>#VALUE!</v>
      </c>
      <c r="Y12" s="56" t="e">
        <f>"AF"&amp;MATCH(S12,総アルコール濃度計算表!$AF$3:$AF$652,1)+2</f>
        <v>#VALUE!</v>
      </c>
      <c r="Z12" s="56" t="e">
        <f>"AF"&amp;MATCH(S12,総アルコール濃度計算表!$AF$3:$AF$652,1)+3</f>
        <v>#VALUE!</v>
      </c>
      <c r="AA12" s="56" t="e">
        <f t="shared" ca="1" si="20"/>
        <v>#VALUE!</v>
      </c>
      <c r="AB12" s="56" t="e">
        <f t="shared" ca="1" si="21"/>
        <v>#VALUE!</v>
      </c>
      <c r="AC12" s="62"/>
      <c r="AD12" s="53">
        <v>10.9</v>
      </c>
      <c r="AE12" s="54">
        <v>1.3492200000000001</v>
      </c>
      <c r="AF12" s="54">
        <v>1.0427</v>
      </c>
      <c r="AG12" s="53">
        <v>91.8</v>
      </c>
      <c r="AH12" s="53">
        <v>88</v>
      </c>
      <c r="AI12" s="55">
        <v>5.46</v>
      </c>
    </row>
    <row r="13" spans="1:35" x14ac:dyDescent="0.4">
      <c r="A13" s="102">
        <v>0.2</v>
      </c>
      <c r="B13" s="49">
        <v>1.01</v>
      </c>
      <c r="C13" s="38"/>
      <c r="AC13" s="62"/>
      <c r="AD13" s="53">
        <v>11</v>
      </c>
      <c r="AE13" s="54">
        <v>1.34937</v>
      </c>
      <c r="AF13" s="54">
        <v>1.0430999999999999</v>
      </c>
      <c r="AG13" s="53">
        <v>92.8</v>
      </c>
      <c r="AH13" s="53">
        <v>89</v>
      </c>
      <c r="AI13" s="55">
        <v>5.52</v>
      </c>
    </row>
    <row r="14" spans="1:35" x14ac:dyDescent="0.4">
      <c r="A14" s="102">
        <v>0.46899999999999997</v>
      </c>
      <c r="B14" s="49">
        <v>1.0109999999999999</v>
      </c>
      <c r="C14" s="38"/>
      <c r="D14" s="437" t="s">
        <v>132</v>
      </c>
      <c r="E14" s="438"/>
      <c r="F14" s="431"/>
      <c r="G14" s="432"/>
      <c r="H14" s="432"/>
      <c r="I14" s="432"/>
      <c r="J14" s="432"/>
      <c r="K14" s="432"/>
      <c r="L14" s="432"/>
      <c r="M14" s="433"/>
      <c r="AD14" s="53">
        <v>11.1</v>
      </c>
      <c r="AE14" s="54">
        <v>1.3495299999999999</v>
      </c>
      <c r="AF14" s="54">
        <v>1.0436000000000001</v>
      </c>
      <c r="AG14" s="53">
        <v>93.9</v>
      </c>
      <c r="AH14" s="53">
        <v>90</v>
      </c>
      <c r="AI14" s="55">
        <v>5.58</v>
      </c>
    </row>
    <row r="15" spans="1:35" ht="18.75" customHeight="1" thickBot="1" x14ac:dyDescent="0.45">
      <c r="A15" s="102">
        <v>0.74</v>
      </c>
      <c r="B15" s="49">
        <v>1.012</v>
      </c>
      <c r="C15" s="38"/>
      <c r="D15" s="39" t="s">
        <v>133</v>
      </c>
      <c r="E15" s="33" t="s">
        <v>121</v>
      </c>
      <c r="F15" s="434"/>
      <c r="G15" s="435"/>
      <c r="H15" s="435"/>
      <c r="I15" s="435"/>
      <c r="J15" s="435"/>
      <c r="K15" s="435"/>
      <c r="L15" s="435"/>
      <c r="M15" s="436"/>
      <c r="AD15" s="53">
        <v>11.2</v>
      </c>
      <c r="AE15" s="54">
        <v>1.34968</v>
      </c>
      <c r="AF15" s="54">
        <v>1.044</v>
      </c>
      <c r="AG15" s="53">
        <v>95</v>
      </c>
      <c r="AH15" s="53">
        <v>91</v>
      </c>
      <c r="AI15" s="55">
        <v>5.65</v>
      </c>
    </row>
    <row r="16" spans="1:35" ht="19.5" thickTop="1" x14ac:dyDescent="0.4">
      <c r="A16" s="102">
        <v>1.0089999999999999</v>
      </c>
      <c r="B16" s="49">
        <v>1.0129999999999999</v>
      </c>
      <c r="C16" s="38"/>
      <c r="D16" s="43" t="str">
        <f>IF('醸造行為に関する表明書（様式９）'!$G$37="転化糖換算糖度（g/L）",'醸造行為に関する表明書（様式９）'!K37/10,"")</f>
        <v/>
      </c>
      <c r="E16" s="44" t="e">
        <f ca="1">SLOPE(H16:I16,L16:M16)*D16+INTERCEPT(H16:I16,L16:M16)</f>
        <v>#N/A</v>
      </c>
      <c r="F16" s="42" t="e">
        <f t="shared" ref="F16:F25" si="25">"B"&amp;MATCH(D16,$A$3:$A$203,1)+2</f>
        <v>#N/A</v>
      </c>
      <c r="G16" s="42" t="e">
        <f t="shared" ref="G16:G25" si="26">"B"&amp;MATCH(D16,$A$3:$A$203,1)+3</f>
        <v>#N/A</v>
      </c>
      <c r="H16" s="42" t="e">
        <f ca="1">INDIRECT(F16)</f>
        <v>#N/A</v>
      </c>
      <c r="I16" s="42" t="e">
        <f ca="1">INDIRECT(G16)</f>
        <v>#N/A</v>
      </c>
      <c r="J16" s="42" t="e">
        <f t="shared" ref="J16:J25" si="27">"A"&amp;MATCH(D16,$A$3:$A$203,1)+2</f>
        <v>#N/A</v>
      </c>
      <c r="K16" s="42" t="e">
        <f t="shared" ref="K16:K25" si="28">"A"&amp;MATCH(D16,$A$3:$A$203,1)+3</f>
        <v>#N/A</v>
      </c>
      <c r="L16" s="42" t="e">
        <f ca="1">INDIRECT(J16)</f>
        <v>#N/A</v>
      </c>
      <c r="M16" s="42" t="e">
        <f ca="1">INDIRECT(K16)</f>
        <v>#N/A</v>
      </c>
      <c r="AD16" s="53">
        <v>11.3</v>
      </c>
      <c r="AE16" s="54">
        <v>1.3498399999999999</v>
      </c>
      <c r="AF16" s="54">
        <v>1.0444</v>
      </c>
      <c r="AG16" s="53">
        <v>96</v>
      </c>
      <c r="AH16" s="53">
        <v>92</v>
      </c>
      <c r="AI16" s="55">
        <v>5.71</v>
      </c>
    </row>
    <row r="17" spans="1:35" x14ac:dyDescent="0.4">
      <c r="A17" s="102">
        <v>1.28</v>
      </c>
      <c r="B17" s="49">
        <v>1.014</v>
      </c>
      <c r="C17" s="38"/>
      <c r="D17" s="51" t="str">
        <f>IF('醸造行為に関する表明書（様式９）'!$G$37="転化糖換算糖度（g/L）",'醸造行為に関する表明書（様式９）'!#REF!/10,"")</f>
        <v/>
      </c>
      <c r="E17" s="52" t="e">
        <f t="shared" ref="E17:E20" ca="1" si="29">SLOPE(H17:I17,L17:M17)*D17+INTERCEPT(H17:I17,L17:M17)</f>
        <v>#N/A</v>
      </c>
      <c r="F17" s="50" t="e">
        <f t="shared" si="25"/>
        <v>#N/A</v>
      </c>
      <c r="G17" s="50" t="e">
        <f t="shared" si="26"/>
        <v>#N/A</v>
      </c>
      <c r="H17" s="50" t="e">
        <f t="shared" ref="H17:H20" ca="1" si="30">INDIRECT(F17)</f>
        <v>#N/A</v>
      </c>
      <c r="I17" s="50" t="e">
        <f t="shared" ref="I17:I20" ca="1" si="31">INDIRECT(G17)</f>
        <v>#N/A</v>
      </c>
      <c r="J17" s="50" t="e">
        <f t="shared" si="27"/>
        <v>#N/A</v>
      </c>
      <c r="K17" s="50" t="e">
        <f t="shared" si="28"/>
        <v>#N/A</v>
      </c>
      <c r="L17" s="50" t="e">
        <f t="shared" ref="L17:L20" ca="1" si="32">INDIRECT(J17)</f>
        <v>#N/A</v>
      </c>
      <c r="M17" s="50" t="e">
        <f t="shared" ref="M17:M20" ca="1" si="33">INDIRECT(K17)</f>
        <v>#N/A</v>
      </c>
      <c r="AD17" s="53">
        <v>11.4</v>
      </c>
      <c r="AE17" s="54">
        <v>1.34999</v>
      </c>
      <c r="AF17" s="54">
        <v>1.0448</v>
      </c>
      <c r="AG17" s="53">
        <v>97.1</v>
      </c>
      <c r="AH17" s="53">
        <v>92.9</v>
      </c>
      <c r="AI17" s="55">
        <v>5.77</v>
      </c>
    </row>
    <row r="18" spans="1:35" x14ac:dyDescent="0.4">
      <c r="A18" s="102">
        <v>1.5489999999999999</v>
      </c>
      <c r="B18" s="49">
        <v>1.0149999999999999</v>
      </c>
      <c r="C18" s="38"/>
      <c r="D18" s="51" t="str">
        <f>IF('醸造行為に関する表明書（様式９）'!$G$37="転化糖換算糖度（g/L）",'醸造行為に関する表明書（様式９）'!#REF!/10,"")</f>
        <v/>
      </c>
      <c r="E18" s="52" t="e">
        <f t="shared" ca="1" si="29"/>
        <v>#N/A</v>
      </c>
      <c r="F18" s="50" t="e">
        <f t="shared" si="25"/>
        <v>#N/A</v>
      </c>
      <c r="G18" s="50" t="e">
        <f t="shared" si="26"/>
        <v>#N/A</v>
      </c>
      <c r="H18" s="50" t="e">
        <f t="shared" ca="1" si="30"/>
        <v>#N/A</v>
      </c>
      <c r="I18" s="50" t="e">
        <f t="shared" ca="1" si="31"/>
        <v>#N/A</v>
      </c>
      <c r="J18" s="50" t="e">
        <f t="shared" si="27"/>
        <v>#N/A</v>
      </c>
      <c r="K18" s="50" t="e">
        <f t="shared" si="28"/>
        <v>#N/A</v>
      </c>
      <c r="L18" s="50" t="e">
        <f t="shared" ca="1" si="32"/>
        <v>#N/A</v>
      </c>
      <c r="M18" s="50" t="e">
        <f t="shared" ca="1" si="33"/>
        <v>#N/A</v>
      </c>
      <c r="AD18" s="53">
        <v>11.5</v>
      </c>
      <c r="AE18" s="54">
        <v>1.35015</v>
      </c>
      <c r="AF18" s="54">
        <v>1.0451999999999999</v>
      </c>
      <c r="AG18" s="53">
        <v>98.2</v>
      </c>
      <c r="AH18" s="53">
        <v>93.9</v>
      </c>
      <c r="AI18" s="55">
        <v>5.84</v>
      </c>
    </row>
    <row r="19" spans="1:35" x14ac:dyDescent="0.4">
      <c r="A19" s="102">
        <v>1.82</v>
      </c>
      <c r="B19" s="49">
        <v>1.016</v>
      </c>
      <c r="C19" s="38"/>
      <c r="D19" s="51" t="str">
        <f>IF('醸造行為に関する表明書（様式９）'!$G$37="転化糖換算糖度（g/L）",'醸造行為に関する表明書（様式９）'!#REF!/10,"")</f>
        <v/>
      </c>
      <c r="E19" s="52" t="e">
        <f t="shared" ca="1" si="29"/>
        <v>#N/A</v>
      </c>
      <c r="F19" s="50" t="e">
        <f t="shared" si="25"/>
        <v>#N/A</v>
      </c>
      <c r="G19" s="50" t="e">
        <f t="shared" si="26"/>
        <v>#N/A</v>
      </c>
      <c r="H19" s="50" t="e">
        <f t="shared" ca="1" si="30"/>
        <v>#N/A</v>
      </c>
      <c r="I19" s="50" t="e">
        <f t="shared" ca="1" si="31"/>
        <v>#N/A</v>
      </c>
      <c r="J19" s="50" t="e">
        <f t="shared" si="27"/>
        <v>#N/A</v>
      </c>
      <c r="K19" s="50" t="e">
        <f t="shared" si="28"/>
        <v>#N/A</v>
      </c>
      <c r="L19" s="50" t="e">
        <f t="shared" ca="1" si="32"/>
        <v>#N/A</v>
      </c>
      <c r="M19" s="50" t="e">
        <f t="shared" ca="1" si="33"/>
        <v>#N/A</v>
      </c>
      <c r="AD19" s="53">
        <v>11.6</v>
      </c>
      <c r="AE19" s="54">
        <v>1.3503099999999999</v>
      </c>
      <c r="AF19" s="54">
        <v>1.0456000000000001</v>
      </c>
      <c r="AG19" s="53">
        <v>99.3</v>
      </c>
      <c r="AH19" s="53">
        <v>94.9</v>
      </c>
      <c r="AI19" s="55">
        <v>5.9</v>
      </c>
    </row>
    <row r="20" spans="1:35" x14ac:dyDescent="0.4">
      <c r="A20" s="102">
        <v>2.089</v>
      </c>
      <c r="B20" s="49">
        <v>1.0169999999999999</v>
      </c>
      <c r="C20" s="38"/>
      <c r="D20" s="51" t="str">
        <f>IF('醸造行為に関する表明書（様式９）'!$G$37="転化糖換算糖度（g/L）",'醸造行為に関する表明書（様式９）'!#REF!/10,"")</f>
        <v/>
      </c>
      <c r="E20" s="52" t="e">
        <f t="shared" ca="1" si="29"/>
        <v>#N/A</v>
      </c>
      <c r="F20" s="50" t="e">
        <f t="shared" si="25"/>
        <v>#N/A</v>
      </c>
      <c r="G20" s="50" t="e">
        <f t="shared" si="26"/>
        <v>#N/A</v>
      </c>
      <c r="H20" s="50" t="e">
        <f t="shared" ca="1" si="30"/>
        <v>#N/A</v>
      </c>
      <c r="I20" s="50" t="e">
        <f t="shared" ca="1" si="31"/>
        <v>#N/A</v>
      </c>
      <c r="J20" s="50" t="e">
        <f t="shared" si="27"/>
        <v>#N/A</v>
      </c>
      <c r="K20" s="50" t="e">
        <f t="shared" si="28"/>
        <v>#N/A</v>
      </c>
      <c r="L20" s="50" t="e">
        <f t="shared" ca="1" si="32"/>
        <v>#N/A</v>
      </c>
      <c r="M20" s="50" t="e">
        <f t="shared" ca="1" si="33"/>
        <v>#N/A</v>
      </c>
      <c r="AD20" s="53">
        <v>11.7</v>
      </c>
      <c r="AE20" s="54">
        <v>1.35046</v>
      </c>
      <c r="AF20" s="54">
        <v>1.046</v>
      </c>
      <c r="AG20" s="53">
        <v>100.3</v>
      </c>
      <c r="AH20" s="53">
        <v>95.9</v>
      </c>
      <c r="AI20" s="55">
        <v>5.96</v>
      </c>
    </row>
    <row r="21" spans="1:35" x14ac:dyDescent="0.4">
      <c r="A21" s="102">
        <v>2.36</v>
      </c>
      <c r="B21" s="49">
        <v>1.018</v>
      </c>
      <c r="C21" s="38"/>
      <c r="D21" s="51" t="str">
        <f>IF('醸造行為に関する表明書（様式９）'!$G$37="転化糖換算糖度（g/L）",'醸造行為に関する表明書（様式９）'!#REF!/10,"")</f>
        <v/>
      </c>
      <c r="E21" s="52" t="e">
        <f t="shared" ref="E21:E25" ca="1" si="34">SLOPE(H21:I21,L21:M21)*D21+INTERCEPT(H21:I21,L21:M21)</f>
        <v>#N/A</v>
      </c>
      <c r="F21" s="50" t="e">
        <f t="shared" si="25"/>
        <v>#N/A</v>
      </c>
      <c r="G21" s="50" t="e">
        <f t="shared" si="26"/>
        <v>#N/A</v>
      </c>
      <c r="H21" s="50" t="e">
        <f t="shared" ref="H21:H25" ca="1" si="35">INDIRECT(F21)</f>
        <v>#N/A</v>
      </c>
      <c r="I21" s="50" t="e">
        <f t="shared" ref="I21:I25" ca="1" si="36">INDIRECT(G21)</f>
        <v>#N/A</v>
      </c>
      <c r="J21" s="50" t="e">
        <f t="shared" si="27"/>
        <v>#N/A</v>
      </c>
      <c r="K21" s="50" t="e">
        <f t="shared" si="28"/>
        <v>#N/A</v>
      </c>
      <c r="L21" s="50" t="e">
        <f t="shared" ref="L21:L25" ca="1" si="37">INDIRECT(J21)</f>
        <v>#N/A</v>
      </c>
      <c r="M21" s="50" t="e">
        <f t="shared" ref="M21:M25" ca="1" si="38">INDIRECT(K21)</f>
        <v>#N/A</v>
      </c>
      <c r="AD21" s="53">
        <v>11.8</v>
      </c>
      <c r="AE21" s="54">
        <v>1.3506199999999999</v>
      </c>
      <c r="AF21" s="54">
        <v>1.0464</v>
      </c>
      <c r="AG21" s="53">
        <v>101.4</v>
      </c>
      <c r="AH21" s="53">
        <v>96.9</v>
      </c>
      <c r="AI21" s="55">
        <v>6.03</v>
      </c>
    </row>
    <row r="22" spans="1:35" x14ac:dyDescent="0.4">
      <c r="A22" s="102">
        <v>2.629</v>
      </c>
      <c r="B22" s="49">
        <v>1.0189999999999999</v>
      </c>
      <c r="C22" s="63"/>
      <c r="D22" s="51" t="str">
        <f>IF('醸造行為に関する表明書（様式９）'!$G$37="転化糖換算糖度（g/L）",'醸造行為に関する表明書（様式９）'!#REF!/10,"")</f>
        <v/>
      </c>
      <c r="E22" s="52" t="e">
        <f t="shared" ca="1" si="34"/>
        <v>#N/A</v>
      </c>
      <c r="F22" s="50" t="e">
        <f t="shared" si="25"/>
        <v>#N/A</v>
      </c>
      <c r="G22" s="50" t="e">
        <f t="shared" si="26"/>
        <v>#N/A</v>
      </c>
      <c r="H22" s="50" t="e">
        <f t="shared" ca="1" si="35"/>
        <v>#N/A</v>
      </c>
      <c r="I22" s="50" t="e">
        <f t="shared" ca="1" si="36"/>
        <v>#N/A</v>
      </c>
      <c r="J22" s="50" t="e">
        <f t="shared" si="27"/>
        <v>#N/A</v>
      </c>
      <c r="K22" s="50" t="e">
        <f t="shared" si="28"/>
        <v>#N/A</v>
      </c>
      <c r="L22" s="50" t="e">
        <f t="shared" ca="1" si="37"/>
        <v>#N/A</v>
      </c>
      <c r="M22" s="50" t="e">
        <f t="shared" ca="1" si="38"/>
        <v>#N/A</v>
      </c>
      <c r="AD22" s="53">
        <v>11.9</v>
      </c>
      <c r="AE22" s="54">
        <v>1.35077</v>
      </c>
      <c r="AF22" s="54">
        <v>1.0468</v>
      </c>
      <c r="AG22" s="53">
        <v>102.5</v>
      </c>
      <c r="AH22" s="53">
        <v>97.9</v>
      </c>
      <c r="AI22" s="55">
        <v>6.09</v>
      </c>
    </row>
    <row r="23" spans="1:35" x14ac:dyDescent="0.4">
      <c r="A23" s="102">
        <v>2.9</v>
      </c>
      <c r="B23" s="49">
        <v>1.02</v>
      </c>
      <c r="C23" s="63"/>
      <c r="D23" s="51" t="str">
        <f>IF('醸造行為に関する表明書（様式９）'!$G$37="転化糖換算糖度（g/L）",'醸造行為に関する表明書（様式９）'!#REF!/10,"")</f>
        <v/>
      </c>
      <c r="E23" s="52" t="e">
        <f t="shared" ca="1" si="34"/>
        <v>#N/A</v>
      </c>
      <c r="F23" s="50" t="e">
        <f t="shared" si="25"/>
        <v>#N/A</v>
      </c>
      <c r="G23" s="50" t="e">
        <f t="shared" si="26"/>
        <v>#N/A</v>
      </c>
      <c r="H23" s="50" t="e">
        <f t="shared" ca="1" si="35"/>
        <v>#N/A</v>
      </c>
      <c r="I23" s="50" t="e">
        <f t="shared" ca="1" si="36"/>
        <v>#N/A</v>
      </c>
      <c r="J23" s="50" t="e">
        <f t="shared" si="27"/>
        <v>#N/A</v>
      </c>
      <c r="K23" s="50" t="e">
        <f t="shared" si="28"/>
        <v>#N/A</v>
      </c>
      <c r="L23" s="50" t="e">
        <f t="shared" ca="1" si="37"/>
        <v>#N/A</v>
      </c>
      <c r="M23" s="50" t="e">
        <f t="shared" ca="1" si="38"/>
        <v>#N/A</v>
      </c>
      <c r="AD23" s="53">
        <v>12</v>
      </c>
      <c r="AE23" s="54">
        <v>1.35093</v>
      </c>
      <c r="AF23" s="54">
        <v>1.0471999999999999</v>
      </c>
      <c r="AG23" s="53">
        <v>103.5</v>
      </c>
      <c r="AH23" s="53">
        <v>98.9</v>
      </c>
      <c r="AI23" s="55">
        <v>6.15</v>
      </c>
    </row>
    <row r="24" spans="1:35" x14ac:dyDescent="0.4">
      <c r="A24" s="102">
        <v>3.169</v>
      </c>
      <c r="B24" s="49">
        <v>1.0209999999999999</v>
      </c>
      <c r="C24" s="63"/>
      <c r="D24" s="51" t="str">
        <f>IF('醸造行為に関する表明書（様式９）'!$G$37="転化糖換算糖度（g/L）",'醸造行為に関する表明書（様式９）'!#REF!/10,"")</f>
        <v/>
      </c>
      <c r="E24" s="52" t="e">
        <f t="shared" ca="1" si="34"/>
        <v>#N/A</v>
      </c>
      <c r="F24" s="50" t="e">
        <f t="shared" si="25"/>
        <v>#N/A</v>
      </c>
      <c r="G24" s="50" t="e">
        <f t="shared" si="26"/>
        <v>#N/A</v>
      </c>
      <c r="H24" s="50" t="e">
        <f t="shared" ca="1" si="35"/>
        <v>#N/A</v>
      </c>
      <c r="I24" s="50" t="e">
        <f t="shared" ca="1" si="36"/>
        <v>#N/A</v>
      </c>
      <c r="J24" s="50" t="e">
        <f t="shared" si="27"/>
        <v>#N/A</v>
      </c>
      <c r="K24" s="50" t="e">
        <f t="shared" si="28"/>
        <v>#N/A</v>
      </c>
      <c r="L24" s="50" t="e">
        <f t="shared" ca="1" si="37"/>
        <v>#N/A</v>
      </c>
      <c r="M24" s="50" t="e">
        <f t="shared" ca="1" si="38"/>
        <v>#N/A</v>
      </c>
      <c r="AD24" s="53">
        <v>12.1</v>
      </c>
      <c r="AE24" s="54">
        <v>1.3510899999999999</v>
      </c>
      <c r="AF24" s="54">
        <v>1.0477000000000001</v>
      </c>
      <c r="AG24" s="53">
        <v>104.6</v>
      </c>
      <c r="AH24" s="53">
        <v>99.9</v>
      </c>
      <c r="AI24" s="55">
        <v>6.22</v>
      </c>
    </row>
    <row r="25" spans="1:35" x14ac:dyDescent="0.4">
      <c r="A25" s="102">
        <v>3.44</v>
      </c>
      <c r="B25" s="49">
        <v>1.022</v>
      </c>
      <c r="C25" s="63"/>
      <c r="D25" s="57" t="str">
        <f>IF('醸造行為に関する表明書（様式９）'!$G$37="転化糖換算糖度（g/L）",'醸造行為に関する表明書（様式９）'!#REF!/10,"")</f>
        <v/>
      </c>
      <c r="E25" s="58" t="e">
        <f t="shared" ca="1" si="34"/>
        <v>#N/A</v>
      </c>
      <c r="F25" s="56" t="e">
        <f t="shared" si="25"/>
        <v>#N/A</v>
      </c>
      <c r="G25" s="56" t="e">
        <f t="shared" si="26"/>
        <v>#N/A</v>
      </c>
      <c r="H25" s="56" t="e">
        <f t="shared" ca="1" si="35"/>
        <v>#N/A</v>
      </c>
      <c r="I25" s="56" t="e">
        <f t="shared" ca="1" si="36"/>
        <v>#N/A</v>
      </c>
      <c r="J25" s="56" t="e">
        <f t="shared" si="27"/>
        <v>#N/A</v>
      </c>
      <c r="K25" s="56" t="e">
        <f t="shared" si="28"/>
        <v>#N/A</v>
      </c>
      <c r="L25" s="56" t="e">
        <f t="shared" ca="1" si="37"/>
        <v>#N/A</v>
      </c>
      <c r="M25" s="56" t="e">
        <f t="shared" ca="1" si="38"/>
        <v>#N/A</v>
      </c>
      <c r="AD25" s="53">
        <v>12.2</v>
      </c>
      <c r="AE25" s="54">
        <v>1.35124</v>
      </c>
      <c r="AF25" s="54">
        <v>1.0481</v>
      </c>
      <c r="AG25" s="53">
        <v>105.7</v>
      </c>
      <c r="AH25" s="53">
        <v>100.8</v>
      </c>
      <c r="AI25" s="55">
        <v>6.28</v>
      </c>
    </row>
    <row r="26" spans="1:35" x14ac:dyDescent="0.4">
      <c r="A26" s="102">
        <v>3.7090000000000001</v>
      </c>
      <c r="B26" s="49">
        <v>1.0229999999999999</v>
      </c>
      <c r="C26" s="63"/>
      <c r="AD26" s="53">
        <v>12.3</v>
      </c>
      <c r="AE26" s="54">
        <v>1.3513999999999999</v>
      </c>
      <c r="AF26" s="54">
        <v>1.0485</v>
      </c>
      <c r="AG26" s="53">
        <v>106.8</v>
      </c>
      <c r="AH26" s="53">
        <v>101.8</v>
      </c>
      <c r="AI26" s="55">
        <v>6.35</v>
      </c>
    </row>
    <row r="27" spans="1:35" x14ac:dyDescent="0.4">
      <c r="A27" s="102">
        <v>3.98</v>
      </c>
      <c r="B27" s="49">
        <v>1.024</v>
      </c>
      <c r="C27" s="63"/>
      <c r="D27" s="437" t="s">
        <v>122</v>
      </c>
      <c r="E27" s="438"/>
      <c r="F27" s="431"/>
      <c r="G27" s="432"/>
      <c r="H27" s="432"/>
      <c r="I27" s="432"/>
      <c r="J27" s="432"/>
      <c r="K27" s="432"/>
      <c r="L27" s="432"/>
      <c r="M27" s="433"/>
      <c r="AD27" s="53">
        <v>12.4</v>
      </c>
      <c r="AE27" s="54">
        <v>1.3515600000000001</v>
      </c>
      <c r="AF27" s="54">
        <v>1.0488999999999999</v>
      </c>
      <c r="AG27" s="53">
        <v>107.8</v>
      </c>
      <c r="AH27" s="53">
        <v>102.8</v>
      </c>
      <c r="AI27" s="55">
        <v>6.41</v>
      </c>
    </row>
    <row r="28" spans="1:35" ht="19.5" thickBot="1" x14ac:dyDescent="0.45">
      <c r="A28" s="102">
        <v>4.2489999999999997</v>
      </c>
      <c r="B28" s="49">
        <v>1.0249999999999999</v>
      </c>
      <c r="C28" s="63"/>
      <c r="D28" s="33" t="s">
        <v>121</v>
      </c>
      <c r="E28" s="39" t="s">
        <v>120</v>
      </c>
      <c r="F28" s="434"/>
      <c r="G28" s="435"/>
      <c r="H28" s="435"/>
      <c r="I28" s="435"/>
      <c r="J28" s="435"/>
      <c r="K28" s="435"/>
      <c r="L28" s="435"/>
      <c r="M28" s="436"/>
      <c r="AD28" s="53">
        <v>12.5</v>
      </c>
      <c r="AE28" s="54">
        <v>1.35171</v>
      </c>
      <c r="AF28" s="54">
        <v>1.0492999999999999</v>
      </c>
      <c r="AG28" s="53">
        <v>108.9</v>
      </c>
      <c r="AH28" s="53">
        <v>103.8</v>
      </c>
      <c r="AI28" s="55">
        <v>6.47</v>
      </c>
    </row>
    <row r="29" spans="1:35" ht="18.75" customHeight="1" thickTop="1" x14ac:dyDescent="0.4">
      <c r="A29" s="102">
        <v>4.5199999999999996</v>
      </c>
      <c r="B29" s="49">
        <v>1.026</v>
      </c>
      <c r="C29" s="63"/>
      <c r="D29" s="41" t="str">
        <f>IF('醸造行為に関する表明書（様式９）'!$G$37="果汁の比重（15/4℃）",'醸造行為に関する表明書（様式９）'!K37,"")</f>
        <v/>
      </c>
      <c r="E29" s="40" t="e">
        <f ca="1">SLOPE(H29:I29,L29:M29)*D29+INTERCEPT(H29:I29,L29:M29)</f>
        <v>#N/A</v>
      </c>
      <c r="F29" s="42" t="e">
        <f t="shared" ref="F29:F38" si="39">"A"&amp;MATCH(D29,$B$3:$B$203,1)+2</f>
        <v>#N/A</v>
      </c>
      <c r="G29" s="42" t="e">
        <f t="shared" ref="G29:G38" si="40">"A"&amp;MATCH(D29,$B$3:$B$203,1)+3</f>
        <v>#N/A</v>
      </c>
      <c r="H29" s="43" t="e">
        <f t="shared" ref="H29:I33" ca="1" si="41">INDIRECT(F29)</f>
        <v>#N/A</v>
      </c>
      <c r="I29" s="43" t="e">
        <f t="shared" ca="1" si="41"/>
        <v>#N/A</v>
      </c>
      <c r="J29" s="42" t="e">
        <f t="shared" ref="J29:J38" si="42">"B"&amp;MATCH(D29,$B$3:$B$203,1)+2</f>
        <v>#N/A</v>
      </c>
      <c r="K29" s="42" t="e">
        <f t="shared" ref="K29:K38" si="43">"B"&amp;MATCH(D29,$B$3:$B$203,1)+3</f>
        <v>#N/A</v>
      </c>
      <c r="L29" s="98" t="e">
        <f t="shared" ref="L29:M33" ca="1" si="44">INDIRECT(J29)</f>
        <v>#N/A</v>
      </c>
      <c r="M29" s="98" t="e">
        <f t="shared" ca="1" si="44"/>
        <v>#N/A</v>
      </c>
      <c r="AD29" s="53">
        <v>12.6</v>
      </c>
      <c r="AE29" s="54">
        <v>1.3518699999999999</v>
      </c>
      <c r="AF29" s="54">
        <v>1.0497000000000001</v>
      </c>
      <c r="AG29" s="53">
        <v>110</v>
      </c>
      <c r="AH29" s="53">
        <v>104.8</v>
      </c>
      <c r="AI29" s="55">
        <v>6.54</v>
      </c>
    </row>
    <row r="30" spans="1:35" x14ac:dyDescent="0.4">
      <c r="A30" s="102">
        <v>4.7889999999999997</v>
      </c>
      <c r="B30" s="49">
        <v>1.0269999999999999</v>
      </c>
      <c r="C30" s="63"/>
      <c r="D30" s="49" t="str">
        <f>IF('醸造行為に関する表明書（様式９）'!$G$37="果汁の比重（15/4℃）",'醸造行為に関する表明書（様式９）'!#REF!,"")</f>
        <v/>
      </c>
      <c r="E30" s="48" t="e">
        <f t="shared" ref="E30:E33" ca="1" si="45">SLOPE(H30:I30,L30:M30)*D30+INTERCEPT(H30:I30,L30:M30)</f>
        <v>#N/A</v>
      </c>
      <c r="F30" s="50" t="e">
        <f t="shared" si="39"/>
        <v>#N/A</v>
      </c>
      <c r="G30" s="50" t="e">
        <f t="shared" si="40"/>
        <v>#N/A</v>
      </c>
      <c r="H30" s="51" t="e">
        <f t="shared" ca="1" si="41"/>
        <v>#N/A</v>
      </c>
      <c r="I30" s="51" t="e">
        <f t="shared" ca="1" si="41"/>
        <v>#N/A</v>
      </c>
      <c r="J30" s="50" t="e">
        <f t="shared" si="42"/>
        <v>#N/A</v>
      </c>
      <c r="K30" s="50" t="e">
        <f t="shared" si="43"/>
        <v>#N/A</v>
      </c>
      <c r="L30" s="99" t="e">
        <f t="shared" ca="1" si="44"/>
        <v>#N/A</v>
      </c>
      <c r="M30" s="99" t="e">
        <f t="shared" ca="1" si="44"/>
        <v>#N/A</v>
      </c>
      <c r="AD30" s="53">
        <v>12.7</v>
      </c>
      <c r="AE30" s="54">
        <v>1.3520300000000001</v>
      </c>
      <c r="AF30" s="54">
        <v>1.0501</v>
      </c>
      <c r="AG30" s="53">
        <v>111.1</v>
      </c>
      <c r="AH30" s="53">
        <v>105.8</v>
      </c>
      <c r="AI30" s="55">
        <v>6.6</v>
      </c>
    </row>
    <row r="31" spans="1:35" x14ac:dyDescent="0.4">
      <c r="A31" s="102">
        <v>5.0599999999999996</v>
      </c>
      <c r="B31" s="49">
        <v>1.028</v>
      </c>
      <c r="C31" s="63"/>
      <c r="D31" s="49" t="str">
        <f>IF('醸造行為に関する表明書（様式９）'!$G$37="果汁の比重（15/4℃）",'醸造行為に関する表明書（様式９）'!#REF!,"")</f>
        <v/>
      </c>
      <c r="E31" s="48" t="e">
        <f t="shared" ca="1" si="45"/>
        <v>#N/A</v>
      </c>
      <c r="F31" s="50" t="e">
        <f t="shared" si="39"/>
        <v>#N/A</v>
      </c>
      <c r="G31" s="50" t="e">
        <f t="shared" si="40"/>
        <v>#N/A</v>
      </c>
      <c r="H31" s="51" t="e">
        <f t="shared" ca="1" si="41"/>
        <v>#N/A</v>
      </c>
      <c r="I31" s="51" t="e">
        <f t="shared" ca="1" si="41"/>
        <v>#N/A</v>
      </c>
      <c r="J31" s="50" t="e">
        <f t="shared" si="42"/>
        <v>#N/A</v>
      </c>
      <c r="K31" s="50" t="e">
        <f t="shared" si="43"/>
        <v>#N/A</v>
      </c>
      <c r="L31" s="99" t="e">
        <f t="shared" ca="1" si="44"/>
        <v>#N/A</v>
      </c>
      <c r="M31" s="99" t="e">
        <f t="shared" ca="1" si="44"/>
        <v>#N/A</v>
      </c>
      <c r="AD31" s="53">
        <v>12.8</v>
      </c>
      <c r="AE31" s="54">
        <v>1.35219</v>
      </c>
      <c r="AF31" s="54">
        <v>1.0506</v>
      </c>
      <c r="AG31" s="53">
        <v>112.2</v>
      </c>
      <c r="AH31" s="53">
        <v>106.8</v>
      </c>
      <c r="AI31" s="55">
        <v>6.67</v>
      </c>
    </row>
    <row r="32" spans="1:35" x14ac:dyDescent="0.4">
      <c r="A32" s="102">
        <v>5.3289999999999997</v>
      </c>
      <c r="B32" s="49">
        <v>1.0289999999999999</v>
      </c>
      <c r="C32" s="63"/>
      <c r="D32" s="49" t="str">
        <f>IF('醸造行為に関する表明書（様式９）'!$G$37="果汁の比重（15/4℃）",'醸造行為に関する表明書（様式９）'!#REF!,"")</f>
        <v/>
      </c>
      <c r="E32" s="48" t="e">
        <f t="shared" ca="1" si="45"/>
        <v>#N/A</v>
      </c>
      <c r="F32" s="50" t="e">
        <f t="shared" si="39"/>
        <v>#N/A</v>
      </c>
      <c r="G32" s="50" t="e">
        <f t="shared" si="40"/>
        <v>#N/A</v>
      </c>
      <c r="H32" s="51" t="e">
        <f t="shared" ca="1" si="41"/>
        <v>#N/A</v>
      </c>
      <c r="I32" s="51" t="e">
        <f t="shared" ca="1" si="41"/>
        <v>#N/A</v>
      </c>
      <c r="J32" s="50" t="e">
        <f t="shared" si="42"/>
        <v>#N/A</v>
      </c>
      <c r="K32" s="50" t="e">
        <f t="shared" si="43"/>
        <v>#N/A</v>
      </c>
      <c r="L32" s="99" t="e">
        <f t="shared" ca="1" si="44"/>
        <v>#N/A</v>
      </c>
      <c r="M32" s="99" t="e">
        <f t="shared" ca="1" si="44"/>
        <v>#N/A</v>
      </c>
      <c r="AD32" s="53">
        <v>12.9</v>
      </c>
      <c r="AE32" s="54">
        <v>1.3523400000000001</v>
      </c>
      <c r="AF32" s="54">
        <v>1.0509999999999999</v>
      </c>
      <c r="AG32" s="53">
        <v>113.2</v>
      </c>
      <c r="AH32" s="53">
        <v>107.8</v>
      </c>
      <c r="AI32" s="55">
        <v>6.73</v>
      </c>
    </row>
    <row r="33" spans="1:35" x14ac:dyDescent="0.4">
      <c r="A33" s="102">
        <v>5.6</v>
      </c>
      <c r="B33" s="49">
        <v>1.03</v>
      </c>
      <c r="C33" s="63"/>
      <c r="D33" s="49" t="str">
        <f>IF('醸造行為に関する表明書（様式９）'!$G$37="果汁の比重（15/4℃）",'醸造行為に関する表明書（様式９）'!#REF!,"")</f>
        <v/>
      </c>
      <c r="E33" s="48" t="e">
        <f t="shared" ca="1" si="45"/>
        <v>#N/A</v>
      </c>
      <c r="F33" s="50" t="e">
        <f t="shared" si="39"/>
        <v>#N/A</v>
      </c>
      <c r="G33" s="50" t="e">
        <f t="shared" si="40"/>
        <v>#N/A</v>
      </c>
      <c r="H33" s="51" t="e">
        <f t="shared" ca="1" si="41"/>
        <v>#N/A</v>
      </c>
      <c r="I33" s="51" t="e">
        <f t="shared" ca="1" si="41"/>
        <v>#N/A</v>
      </c>
      <c r="J33" s="50" t="e">
        <f t="shared" si="42"/>
        <v>#N/A</v>
      </c>
      <c r="K33" s="50" t="e">
        <f t="shared" si="43"/>
        <v>#N/A</v>
      </c>
      <c r="L33" s="99" t="e">
        <f t="shared" ca="1" si="44"/>
        <v>#N/A</v>
      </c>
      <c r="M33" s="99" t="e">
        <f t="shared" ca="1" si="44"/>
        <v>#N/A</v>
      </c>
      <c r="AD33" s="53">
        <v>13</v>
      </c>
      <c r="AE33" s="54">
        <v>1.3525</v>
      </c>
      <c r="AF33" s="54">
        <v>1.0513999999999999</v>
      </c>
      <c r="AG33" s="53">
        <v>114.3</v>
      </c>
      <c r="AH33" s="53">
        <v>108.7</v>
      </c>
      <c r="AI33" s="55">
        <v>6.79</v>
      </c>
    </row>
    <row r="34" spans="1:35" x14ac:dyDescent="0.4">
      <c r="A34" s="102">
        <v>5.8689999999999998</v>
      </c>
      <c r="B34" s="49">
        <v>1.0309999999999999</v>
      </c>
      <c r="C34" s="63"/>
      <c r="D34" s="49" t="str">
        <f>IF('醸造行為に関する表明書（様式９）'!$G$37="果汁の比重（15/4℃）",'醸造行為に関する表明書（様式９）'!#REF!,"")</f>
        <v/>
      </c>
      <c r="E34" s="48" t="e">
        <f t="shared" ref="E34:E38" ca="1" si="46">SLOPE(H34:I34,L34:M34)*D34+INTERCEPT(H34:I34,L34:M34)</f>
        <v>#N/A</v>
      </c>
      <c r="F34" s="50" t="e">
        <f t="shared" si="39"/>
        <v>#N/A</v>
      </c>
      <c r="G34" s="50" t="e">
        <f t="shared" si="40"/>
        <v>#N/A</v>
      </c>
      <c r="H34" s="51" t="e">
        <f t="shared" ref="H34:H38" ca="1" si="47">INDIRECT(F34)</f>
        <v>#N/A</v>
      </c>
      <c r="I34" s="51" t="e">
        <f t="shared" ref="I34:I38" ca="1" si="48">INDIRECT(G34)</f>
        <v>#N/A</v>
      </c>
      <c r="J34" s="50" t="e">
        <f t="shared" si="42"/>
        <v>#N/A</v>
      </c>
      <c r="K34" s="50" t="e">
        <f t="shared" si="43"/>
        <v>#N/A</v>
      </c>
      <c r="L34" s="99" t="e">
        <f t="shared" ref="L34:L38" ca="1" si="49">INDIRECT(J34)</f>
        <v>#N/A</v>
      </c>
      <c r="M34" s="99" t="e">
        <f t="shared" ref="M34:M38" ca="1" si="50">INDIRECT(K34)</f>
        <v>#N/A</v>
      </c>
      <c r="AD34" s="53">
        <v>13.1</v>
      </c>
      <c r="AE34" s="54">
        <v>1.35266</v>
      </c>
      <c r="AF34" s="54">
        <v>1.0518000000000001</v>
      </c>
      <c r="AG34" s="53">
        <v>115.4</v>
      </c>
      <c r="AH34" s="53">
        <v>109.7</v>
      </c>
      <c r="AI34" s="55">
        <v>6.86</v>
      </c>
    </row>
    <row r="35" spans="1:35" x14ac:dyDescent="0.4">
      <c r="A35" s="102">
        <v>6.14</v>
      </c>
      <c r="B35" s="49">
        <v>1.032</v>
      </c>
      <c r="C35" s="38"/>
      <c r="D35" s="49" t="str">
        <f>IF('醸造行為に関する表明書（様式９）'!$G$37="果汁の比重（15/4℃）",'醸造行為に関する表明書（様式９）'!#REF!,"")</f>
        <v/>
      </c>
      <c r="E35" s="48" t="e">
        <f t="shared" ca="1" si="46"/>
        <v>#N/A</v>
      </c>
      <c r="F35" s="50" t="e">
        <f t="shared" si="39"/>
        <v>#N/A</v>
      </c>
      <c r="G35" s="50" t="e">
        <f t="shared" si="40"/>
        <v>#N/A</v>
      </c>
      <c r="H35" s="51" t="e">
        <f t="shared" ca="1" si="47"/>
        <v>#N/A</v>
      </c>
      <c r="I35" s="51" t="e">
        <f t="shared" ca="1" si="48"/>
        <v>#N/A</v>
      </c>
      <c r="J35" s="50" t="e">
        <f t="shared" si="42"/>
        <v>#N/A</v>
      </c>
      <c r="K35" s="50" t="e">
        <f t="shared" si="43"/>
        <v>#N/A</v>
      </c>
      <c r="L35" s="99" t="e">
        <f t="shared" ca="1" si="49"/>
        <v>#N/A</v>
      </c>
      <c r="M35" s="99" t="e">
        <f t="shared" ca="1" si="50"/>
        <v>#N/A</v>
      </c>
      <c r="AD35" s="53">
        <v>13.2</v>
      </c>
      <c r="AE35" s="54">
        <v>1.3528199999999999</v>
      </c>
      <c r="AF35" s="54">
        <v>1.0522</v>
      </c>
      <c r="AG35" s="53">
        <v>116.5</v>
      </c>
      <c r="AH35" s="53">
        <v>110.7</v>
      </c>
      <c r="AI35" s="55">
        <v>6.92</v>
      </c>
    </row>
    <row r="36" spans="1:35" x14ac:dyDescent="0.4">
      <c r="A36" s="102">
        <v>6.4089999999999998</v>
      </c>
      <c r="B36" s="49">
        <v>1.0329999999999999</v>
      </c>
      <c r="C36" s="38"/>
      <c r="D36" s="49" t="str">
        <f>IF('醸造行為に関する表明書（様式９）'!$G$37="果汁の比重（15/4℃）",'醸造行為に関する表明書（様式９）'!#REF!,"")</f>
        <v/>
      </c>
      <c r="E36" s="48" t="e">
        <f t="shared" ca="1" si="46"/>
        <v>#N/A</v>
      </c>
      <c r="F36" s="50" t="e">
        <f t="shared" si="39"/>
        <v>#N/A</v>
      </c>
      <c r="G36" s="50" t="e">
        <f t="shared" si="40"/>
        <v>#N/A</v>
      </c>
      <c r="H36" s="51" t="e">
        <f t="shared" ca="1" si="47"/>
        <v>#N/A</v>
      </c>
      <c r="I36" s="51" t="e">
        <f t="shared" ca="1" si="48"/>
        <v>#N/A</v>
      </c>
      <c r="J36" s="50" t="e">
        <f t="shared" si="42"/>
        <v>#N/A</v>
      </c>
      <c r="K36" s="50" t="e">
        <f t="shared" si="43"/>
        <v>#N/A</v>
      </c>
      <c r="L36" s="99" t="e">
        <f t="shared" ca="1" si="49"/>
        <v>#N/A</v>
      </c>
      <c r="M36" s="99" t="e">
        <f t="shared" ca="1" si="50"/>
        <v>#N/A</v>
      </c>
      <c r="AD36" s="53">
        <v>13.3</v>
      </c>
      <c r="AE36" s="54">
        <v>1.3529800000000001</v>
      </c>
      <c r="AF36" s="54">
        <v>1.0527</v>
      </c>
      <c r="AG36" s="53">
        <v>117.6</v>
      </c>
      <c r="AH36" s="53">
        <v>111.7</v>
      </c>
      <c r="AI36" s="55">
        <v>6.99</v>
      </c>
    </row>
    <row r="37" spans="1:35" x14ac:dyDescent="0.4">
      <c r="A37" s="102">
        <v>6.68</v>
      </c>
      <c r="B37" s="49">
        <v>1.034</v>
      </c>
      <c r="C37" s="38"/>
      <c r="D37" s="49" t="str">
        <f>IF('醸造行為に関する表明書（様式９）'!$G$37="果汁の比重（15/4℃）",'醸造行為に関する表明書（様式９）'!#REF!,"")</f>
        <v/>
      </c>
      <c r="E37" s="48" t="e">
        <f t="shared" ca="1" si="46"/>
        <v>#N/A</v>
      </c>
      <c r="F37" s="50" t="e">
        <f t="shared" si="39"/>
        <v>#N/A</v>
      </c>
      <c r="G37" s="50" t="e">
        <f t="shared" si="40"/>
        <v>#N/A</v>
      </c>
      <c r="H37" s="51" t="e">
        <f t="shared" ca="1" si="47"/>
        <v>#N/A</v>
      </c>
      <c r="I37" s="51" t="e">
        <f t="shared" ca="1" si="48"/>
        <v>#N/A</v>
      </c>
      <c r="J37" s="50" t="e">
        <f t="shared" si="42"/>
        <v>#N/A</v>
      </c>
      <c r="K37" s="50" t="e">
        <f t="shared" si="43"/>
        <v>#N/A</v>
      </c>
      <c r="L37" s="99" t="e">
        <f t="shared" ca="1" si="49"/>
        <v>#N/A</v>
      </c>
      <c r="M37" s="99" t="e">
        <f t="shared" ca="1" si="50"/>
        <v>#N/A</v>
      </c>
      <c r="AD37" s="53">
        <v>13.4</v>
      </c>
      <c r="AE37" s="54">
        <v>1.3531299999999999</v>
      </c>
      <c r="AF37" s="54">
        <v>1.0530999999999999</v>
      </c>
      <c r="AG37" s="53">
        <v>118.7</v>
      </c>
      <c r="AH37" s="53">
        <v>112.7</v>
      </c>
      <c r="AI37" s="55">
        <v>7.05</v>
      </c>
    </row>
    <row r="38" spans="1:35" x14ac:dyDescent="0.4">
      <c r="A38" s="102">
        <v>6.9489999999999998</v>
      </c>
      <c r="B38" s="49">
        <v>1.0349999999999999</v>
      </c>
      <c r="C38" s="38"/>
      <c r="D38" s="72" t="str">
        <f>IF('醸造行為に関する表明書（様式９）'!$G$37="果汁の比重（15/4℃）",'醸造行為に関する表明書（様式９）'!#REF!,"")</f>
        <v/>
      </c>
      <c r="E38" s="59" t="e">
        <f t="shared" ca="1" si="46"/>
        <v>#N/A</v>
      </c>
      <c r="F38" s="56" t="e">
        <f t="shared" si="39"/>
        <v>#N/A</v>
      </c>
      <c r="G38" s="56" t="e">
        <f t="shared" si="40"/>
        <v>#N/A</v>
      </c>
      <c r="H38" s="57" t="e">
        <f t="shared" ca="1" si="47"/>
        <v>#N/A</v>
      </c>
      <c r="I38" s="57" t="e">
        <f t="shared" ca="1" si="48"/>
        <v>#N/A</v>
      </c>
      <c r="J38" s="56" t="e">
        <f t="shared" si="42"/>
        <v>#N/A</v>
      </c>
      <c r="K38" s="56" t="e">
        <f t="shared" si="43"/>
        <v>#N/A</v>
      </c>
      <c r="L38" s="100" t="e">
        <f t="shared" ca="1" si="49"/>
        <v>#N/A</v>
      </c>
      <c r="M38" s="100" t="e">
        <f t="shared" ca="1" si="50"/>
        <v>#N/A</v>
      </c>
      <c r="AD38" s="53">
        <v>13.5</v>
      </c>
      <c r="AE38" s="54">
        <v>1.3532900000000001</v>
      </c>
      <c r="AF38" s="54">
        <v>1.0535000000000001</v>
      </c>
      <c r="AG38" s="53">
        <v>119.7</v>
      </c>
      <c r="AH38" s="53">
        <v>113.7</v>
      </c>
      <c r="AI38" s="55">
        <v>7.11</v>
      </c>
    </row>
    <row r="39" spans="1:35" x14ac:dyDescent="0.4">
      <c r="A39" s="102">
        <v>7.22</v>
      </c>
      <c r="B39" s="49">
        <v>1.036</v>
      </c>
      <c r="C39" s="38"/>
      <c r="AD39" s="53">
        <v>13.6</v>
      </c>
      <c r="AE39" s="54">
        <v>1.35345</v>
      </c>
      <c r="AF39" s="54">
        <v>1.0539000000000001</v>
      </c>
      <c r="AG39" s="53">
        <v>120.8</v>
      </c>
      <c r="AH39" s="53">
        <v>114.7</v>
      </c>
      <c r="AI39" s="55">
        <v>7.18</v>
      </c>
    </row>
    <row r="40" spans="1:35" x14ac:dyDescent="0.4">
      <c r="A40" s="102">
        <v>7.4889999999999999</v>
      </c>
      <c r="B40" s="49">
        <v>1.0369999999999999</v>
      </c>
      <c r="C40" s="38"/>
      <c r="D40" s="60"/>
      <c r="E40" s="61"/>
      <c r="F40" s="34"/>
      <c r="G40" s="34"/>
      <c r="H40" s="34"/>
      <c r="I40" s="34"/>
      <c r="J40" s="34"/>
      <c r="K40" s="34"/>
      <c r="L40" s="34"/>
      <c r="M40" s="34"/>
      <c r="N40" s="62"/>
      <c r="AD40" s="53">
        <v>13.7</v>
      </c>
      <c r="AE40" s="54">
        <v>1.35361</v>
      </c>
      <c r="AF40" s="54">
        <v>1.0543</v>
      </c>
      <c r="AG40" s="53">
        <v>121.9</v>
      </c>
      <c r="AH40" s="53">
        <v>115.6</v>
      </c>
      <c r="AI40" s="55">
        <v>7.24</v>
      </c>
    </row>
    <row r="41" spans="1:35" x14ac:dyDescent="0.4">
      <c r="A41" s="102">
        <v>7.76</v>
      </c>
      <c r="B41" s="49">
        <v>1.038</v>
      </c>
      <c r="C41" s="38"/>
      <c r="D41" s="60"/>
      <c r="E41" s="61"/>
      <c r="F41" s="34"/>
      <c r="G41" s="34"/>
      <c r="H41" s="34"/>
      <c r="I41" s="34"/>
      <c r="J41" s="34"/>
      <c r="K41" s="34"/>
      <c r="L41" s="34"/>
      <c r="M41" s="34"/>
      <c r="N41" s="62"/>
      <c r="AD41" s="53">
        <v>13.8</v>
      </c>
      <c r="AE41" s="54">
        <v>1.3537699999999999</v>
      </c>
      <c r="AF41" s="54">
        <v>1.0548</v>
      </c>
      <c r="AG41" s="53">
        <v>123</v>
      </c>
      <c r="AH41" s="53">
        <v>116.6</v>
      </c>
      <c r="AI41" s="55">
        <v>7.31</v>
      </c>
    </row>
    <row r="42" spans="1:35" x14ac:dyDescent="0.4">
      <c r="A42" s="102">
        <v>8.0289999999999999</v>
      </c>
      <c r="B42" s="49">
        <v>1.0389999999999999</v>
      </c>
      <c r="C42" s="38"/>
      <c r="D42" s="60"/>
      <c r="E42" s="61"/>
      <c r="F42" s="34"/>
      <c r="G42" s="34"/>
      <c r="H42" s="34"/>
      <c r="I42" s="34"/>
      <c r="J42" s="34"/>
      <c r="K42" s="34"/>
      <c r="L42" s="34"/>
      <c r="M42" s="34"/>
      <c r="N42" s="62"/>
      <c r="AD42" s="53">
        <v>13.9</v>
      </c>
      <c r="AE42" s="54">
        <v>1.3539300000000001</v>
      </c>
      <c r="AF42" s="54">
        <v>1.0551999999999999</v>
      </c>
      <c r="AG42" s="53">
        <v>124.1</v>
      </c>
      <c r="AH42" s="53">
        <v>117.6</v>
      </c>
      <c r="AI42" s="55">
        <v>7.38</v>
      </c>
    </row>
    <row r="43" spans="1:35" x14ac:dyDescent="0.4">
      <c r="A43" s="102">
        <v>8.3000000000000007</v>
      </c>
      <c r="B43" s="49">
        <v>1.04</v>
      </c>
      <c r="C43" s="38"/>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D43" s="53">
        <v>14</v>
      </c>
      <c r="AE43" s="54">
        <v>1.35408</v>
      </c>
      <c r="AF43" s="54">
        <v>1.0556000000000001</v>
      </c>
      <c r="AG43" s="53">
        <v>125.2</v>
      </c>
      <c r="AH43" s="53">
        <v>118.6</v>
      </c>
      <c r="AI43" s="55">
        <v>7.44</v>
      </c>
    </row>
    <row r="44" spans="1:35" x14ac:dyDescent="0.4">
      <c r="A44" s="102">
        <v>8.5690000000000008</v>
      </c>
      <c r="B44" s="49">
        <v>1.0409999999999999</v>
      </c>
      <c r="C44" s="38"/>
      <c r="D44" s="62"/>
      <c r="E44" s="34"/>
      <c r="F44" s="62"/>
      <c r="G44" s="62"/>
      <c r="H44" s="62"/>
      <c r="I44" s="62"/>
      <c r="J44" s="62"/>
      <c r="K44" s="62"/>
      <c r="L44" s="62"/>
      <c r="M44" s="62"/>
      <c r="N44" s="62"/>
      <c r="O44" s="34"/>
      <c r="P44" s="34"/>
      <c r="Q44" s="34"/>
      <c r="R44" s="62"/>
      <c r="S44" s="34"/>
      <c r="T44" s="34"/>
      <c r="U44" s="62"/>
      <c r="V44" s="62"/>
      <c r="W44" s="62"/>
      <c r="X44" s="62"/>
      <c r="Y44" s="62"/>
      <c r="Z44" s="62"/>
      <c r="AA44" s="62"/>
      <c r="AB44" s="62"/>
      <c r="AD44" s="53">
        <v>14.1</v>
      </c>
      <c r="AE44" s="54">
        <v>1.3542400000000001</v>
      </c>
      <c r="AF44" s="54">
        <v>1.056</v>
      </c>
      <c r="AG44" s="53">
        <v>126.3</v>
      </c>
      <c r="AH44" s="53">
        <v>119.6</v>
      </c>
      <c r="AI44" s="55">
        <v>7.51</v>
      </c>
    </row>
    <row r="45" spans="1:35" x14ac:dyDescent="0.4">
      <c r="A45" s="102">
        <v>8.84</v>
      </c>
      <c r="B45" s="49">
        <v>1.042</v>
      </c>
      <c r="C45" s="38"/>
      <c r="D45" s="60"/>
      <c r="E45" s="61"/>
      <c r="F45" s="34"/>
      <c r="G45" s="34"/>
      <c r="H45" s="34"/>
      <c r="I45" s="34"/>
      <c r="J45" s="34"/>
      <c r="K45" s="34"/>
      <c r="L45" s="34"/>
      <c r="M45" s="34"/>
      <c r="N45" s="62"/>
      <c r="O45" s="78"/>
      <c r="P45" s="78"/>
      <c r="Q45" s="79"/>
      <c r="R45" s="62"/>
      <c r="S45" s="80"/>
      <c r="T45" s="60"/>
      <c r="U45" s="34"/>
      <c r="V45" s="34"/>
      <c r="W45" s="81"/>
      <c r="X45" s="81"/>
      <c r="Y45" s="34"/>
      <c r="Z45" s="34"/>
      <c r="AA45" s="34"/>
      <c r="AB45" s="34"/>
      <c r="AD45" s="53">
        <v>14.2</v>
      </c>
      <c r="AE45" s="54">
        <v>1.3544</v>
      </c>
      <c r="AF45" s="54">
        <v>1.0564</v>
      </c>
      <c r="AG45" s="53">
        <v>127.4</v>
      </c>
      <c r="AH45" s="53">
        <v>120.6</v>
      </c>
      <c r="AI45" s="55">
        <v>7.57</v>
      </c>
    </row>
    <row r="46" spans="1:35" x14ac:dyDescent="0.4">
      <c r="A46" s="102">
        <v>9.109</v>
      </c>
      <c r="B46" s="49">
        <v>1.0429999999999999</v>
      </c>
      <c r="C46" s="38"/>
      <c r="D46" s="437" t="s">
        <v>117</v>
      </c>
      <c r="E46" s="438"/>
      <c r="F46" s="431"/>
      <c r="G46" s="432"/>
      <c r="H46" s="432"/>
      <c r="I46" s="432"/>
      <c r="J46" s="432"/>
      <c r="K46" s="432"/>
      <c r="L46" s="432"/>
      <c r="M46" s="433"/>
      <c r="O46" s="430" t="s">
        <v>117</v>
      </c>
      <c r="P46" s="430"/>
      <c r="Q46" s="430"/>
      <c r="S46" s="430" t="s">
        <v>132</v>
      </c>
      <c r="T46" s="430"/>
      <c r="U46" s="431"/>
      <c r="V46" s="432"/>
      <c r="W46" s="432"/>
      <c r="X46" s="432"/>
      <c r="Y46" s="432"/>
      <c r="Z46" s="432"/>
      <c r="AA46" s="432"/>
      <c r="AB46" s="433"/>
      <c r="AD46" s="53">
        <v>14.3</v>
      </c>
      <c r="AE46" s="54">
        <v>1.35456</v>
      </c>
      <c r="AF46" s="54">
        <v>1.0569</v>
      </c>
      <c r="AG46" s="53">
        <v>128.5</v>
      </c>
      <c r="AH46" s="53">
        <v>121.6</v>
      </c>
      <c r="AI46" s="55">
        <v>7.64</v>
      </c>
    </row>
    <row r="47" spans="1:35" ht="19.5" thickBot="1" x14ac:dyDescent="0.45">
      <c r="A47" s="102">
        <v>9.3800000000000008</v>
      </c>
      <c r="B47" s="49">
        <v>1.044</v>
      </c>
      <c r="C47" s="38"/>
      <c r="D47" s="39" t="s">
        <v>120</v>
      </c>
      <c r="E47" s="33" t="s">
        <v>121</v>
      </c>
      <c r="F47" s="434"/>
      <c r="G47" s="435"/>
      <c r="H47" s="435"/>
      <c r="I47" s="435"/>
      <c r="J47" s="435"/>
      <c r="K47" s="435"/>
      <c r="L47" s="435"/>
      <c r="M47" s="436"/>
      <c r="O47" s="33" t="s">
        <v>135</v>
      </c>
      <c r="P47" s="33" t="s">
        <v>136</v>
      </c>
      <c r="Q47" s="33" t="s">
        <v>137</v>
      </c>
      <c r="S47" s="33" t="s">
        <v>130</v>
      </c>
      <c r="T47" s="33" t="s">
        <v>131</v>
      </c>
      <c r="U47" s="434"/>
      <c r="V47" s="435"/>
      <c r="W47" s="435"/>
      <c r="X47" s="435"/>
      <c r="Y47" s="435"/>
      <c r="Z47" s="435"/>
      <c r="AA47" s="435"/>
      <c r="AB47" s="436"/>
      <c r="AD47" s="53">
        <v>14.4</v>
      </c>
      <c r="AE47" s="54">
        <v>1.3547199999999999</v>
      </c>
      <c r="AF47" s="54">
        <v>1.0572999999999999</v>
      </c>
      <c r="AG47" s="53">
        <v>129.6</v>
      </c>
      <c r="AH47" s="53">
        <v>122.5</v>
      </c>
      <c r="AI47" s="55">
        <v>7.7</v>
      </c>
    </row>
    <row r="48" spans="1:35" ht="19.5" thickTop="1" x14ac:dyDescent="0.4">
      <c r="A48" s="102">
        <v>9.6489999999999991</v>
      </c>
      <c r="B48" s="49">
        <v>1.0449999999999999</v>
      </c>
      <c r="C48" s="38"/>
      <c r="D48" s="64" t="str">
        <f>IF('醸造行為に関する表明書（様式９）'!$G$46="転化糖換算糖度（w/v or %）",'醸造行為に関する表明書（様式９）'!$K$46,"")</f>
        <v/>
      </c>
      <c r="E48" s="65" t="e">
        <f ca="1">SLOPE(H48:I48,L48:M48)*D48+INTERCEPT(H48:I48,L48:M48)</f>
        <v>#N/A</v>
      </c>
      <c r="F48" s="66" t="e">
        <f>"B"&amp;MATCH(D48,$A$3:$A$203,1)+2</f>
        <v>#N/A</v>
      </c>
      <c r="G48" s="66" t="e">
        <f>"B"&amp;MATCH(D48,$A$3:$A$203,1)+3</f>
        <v>#N/A</v>
      </c>
      <c r="H48" s="66" t="e">
        <f ca="1">INDIRECT(F48)</f>
        <v>#N/A</v>
      </c>
      <c r="I48" s="66" t="e">
        <f ca="1">INDIRECT(G48)</f>
        <v>#N/A</v>
      </c>
      <c r="J48" s="66" t="e">
        <f>"A"&amp;MATCH(D48,$A$3:$A$203,1)+2</f>
        <v>#N/A</v>
      </c>
      <c r="K48" s="66" t="e">
        <f>"A"&amp;MATCH(D48,$A$3:$A$203,1)+3</f>
        <v>#N/A</v>
      </c>
      <c r="L48" s="66" t="e">
        <f ca="1">INDIRECT(J48)</f>
        <v>#N/A</v>
      </c>
      <c r="M48" s="66" t="e">
        <f ca="1">INDIRECT(K48)</f>
        <v>#N/A</v>
      </c>
      <c r="O48" s="67" t="e">
        <f>IF('醸造行為に関する表明書（様式９）'!$G$46="転化糖換算糖度（g/L）",E52*0.999972,IF('醸造行為に関する表明書（様式９）'!$G$46="転化糖換算糖度（w/v or %）",E48*0.999972,D56*0.999972))</f>
        <v>#VALUE!</v>
      </c>
      <c r="P48" s="67" t="e">
        <f>0.99419*O48+0.0049</f>
        <v>#VALUE!</v>
      </c>
      <c r="Q48" s="68" t="e">
        <f>T48</f>
        <v>#VALUE!</v>
      </c>
      <c r="S48" s="69" t="e">
        <f>P48</f>
        <v>#VALUE!</v>
      </c>
      <c r="T48" s="64" t="e">
        <f>IF(O48=0,0,SLOPE(W48:X48,AA48:AB48)*S48+INTERCEPT(W48:X48,AA48:AB48))</f>
        <v>#VALUE!</v>
      </c>
      <c r="U48" s="66" t="e">
        <f>"AI"&amp;MATCH(S48,総アルコール濃度計算表!$AF$3:$AF$652,1)+2</f>
        <v>#VALUE!</v>
      </c>
      <c r="V48" s="66" t="e">
        <f>"AI"&amp;MATCH(S48,総アルコール濃度計算表!$AF$3:$AF$652,1)+3</f>
        <v>#VALUE!</v>
      </c>
      <c r="W48" s="70" t="e">
        <f ca="1">INDIRECT(U48)</f>
        <v>#VALUE!</v>
      </c>
      <c r="X48" s="70" t="e">
        <f ca="1">INDIRECT(V48)</f>
        <v>#VALUE!</v>
      </c>
      <c r="Y48" s="66" t="e">
        <f>"AF"&amp;MATCH(S48,総アルコール濃度計算表!$AF$3:$AF$652,1)+2</f>
        <v>#VALUE!</v>
      </c>
      <c r="Z48" s="66" t="e">
        <f>"AF"&amp;MATCH(S48,総アルコール濃度計算表!$AF$3:$AF$652,1)+3</f>
        <v>#VALUE!</v>
      </c>
      <c r="AA48" s="66" t="e">
        <f ca="1">INDIRECT(Y48)</f>
        <v>#VALUE!</v>
      </c>
      <c r="AB48" s="66" t="e">
        <f ca="1">INDIRECT(Z48)</f>
        <v>#VALUE!</v>
      </c>
      <c r="AD48" s="53">
        <v>14.5</v>
      </c>
      <c r="AE48" s="54">
        <v>1.3548800000000001</v>
      </c>
      <c r="AF48" s="54">
        <v>1.0577000000000001</v>
      </c>
      <c r="AG48" s="53">
        <v>130.6</v>
      </c>
      <c r="AH48" s="53">
        <v>123.5</v>
      </c>
      <c r="AI48" s="55">
        <v>7.76</v>
      </c>
    </row>
    <row r="49" spans="1:35" x14ac:dyDescent="0.4">
      <c r="A49" s="102">
        <v>9.9190000000000005</v>
      </c>
      <c r="B49" s="49">
        <v>1.04599999999999</v>
      </c>
      <c r="C49" s="38"/>
      <c r="D49" s="60"/>
      <c r="E49" s="61"/>
      <c r="F49" s="34"/>
      <c r="G49" s="34"/>
      <c r="H49" s="34"/>
      <c r="I49" s="34"/>
      <c r="J49" s="34"/>
      <c r="K49" s="34"/>
      <c r="L49" s="34"/>
      <c r="M49" s="34"/>
      <c r="AD49" s="53">
        <v>14.6</v>
      </c>
      <c r="AE49" s="54">
        <v>1.35504</v>
      </c>
      <c r="AF49" s="54">
        <v>1.0581</v>
      </c>
      <c r="AG49" s="53">
        <v>131.69999999999999</v>
      </c>
      <c r="AH49" s="53">
        <v>124.5</v>
      </c>
      <c r="AI49" s="55">
        <v>7.83</v>
      </c>
    </row>
    <row r="50" spans="1:35" x14ac:dyDescent="0.4">
      <c r="A50" s="102">
        <v>10.189</v>
      </c>
      <c r="B50" s="49">
        <v>1.0469999999999899</v>
      </c>
      <c r="C50" s="38"/>
      <c r="D50" s="437" t="s">
        <v>134</v>
      </c>
      <c r="E50" s="438"/>
      <c r="F50" s="431"/>
      <c r="G50" s="432"/>
      <c r="H50" s="432"/>
      <c r="I50" s="432"/>
      <c r="J50" s="432"/>
      <c r="K50" s="432"/>
      <c r="L50" s="432"/>
      <c r="M50" s="433"/>
      <c r="AD50" s="53">
        <v>14.7</v>
      </c>
      <c r="AE50" s="54">
        <v>1.3552</v>
      </c>
      <c r="AF50" s="54">
        <v>1.0586</v>
      </c>
      <c r="AG50" s="53">
        <v>132.80000000000001</v>
      </c>
      <c r="AH50" s="53">
        <v>125.5</v>
      </c>
      <c r="AI50" s="55">
        <v>7.89</v>
      </c>
    </row>
    <row r="51" spans="1:35" ht="19.5" thickBot="1" x14ac:dyDescent="0.45">
      <c r="A51" s="102">
        <v>10.459</v>
      </c>
      <c r="B51" s="49">
        <v>1.0479999999999901</v>
      </c>
      <c r="C51" s="38"/>
      <c r="D51" s="39" t="s">
        <v>133</v>
      </c>
      <c r="E51" s="33" t="s">
        <v>121</v>
      </c>
      <c r="F51" s="434"/>
      <c r="G51" s="435"/>
      <c r="H51" s="435"/>
      <c r="I51" s="435"/>
      <c r="J51" s="435"/>
      <c r="K51" s="435"/>
      <c r="L51" s="435"/>
      <c r="M51" s="436"/>
      <c r="AD51" s="53">
        <v>14.8</v>
      </c>
      <c r="AE51" s="54">
        <v>1.3553599999999999</v>
      </c>
      <c r="AF51" s="54">
        <v>1.0589999999999999</v>
      </c>
      <c r="AG51" s="53">
        <v>133.9</v>
      </c>
      <c r="AH51" s="53">
        <v>126.5</v>
      </c>
      <c r="AI51" s="55">
        <v>7.96</v>
      </c>
    </row>
    <row r="52" spans="1:35" ht="19.5" thickTop="1" x14ac:dyDescent="0.4">
      <c r="A52" s="102">
        <v>10.728999999999999</v>
      </c>
      <c r="B52" s="49">
        <v>1.0489999999999899</v>
      </c>
      <c r="C52" s="38"/>
      <c r="D52" s="64" t="str">
        <f>IF('醸造行為に関する表明書（様式９）'!$G$46="転化糖換算糖度（g/L）",'醸造行為に関する表明書（様式９）'!$K$46/10,"")</f>
        <v/>
      </c>
      <c r="E52" s="65" t="e">
        <f ca="1">SLOPE(H52:I52,L52:M52)*D52+INTERCEPT(H52:I52,L52:M52)</f>
        <v>#N/A</v>
      </c>
      <c r="F52" s="66" t="e">
        <f>"B"&amp;MATCH(D52,$A$3:$A$203,1)+2</f>
        <v>#N/A</v>
      </c>
      <c r="G52" s="66" t="e">
        <f>"B"&amp;MATCH(D52,$A$3:$A$203,1)+3</f>
        <v>#N/A</v>
      </c>
      <c r="H52" s="66" t="e">
        <f ca="1">INDIRECT(F52)</f>
        <v>#N/A</v>
      </c>
      <c r="I52" s="66" t="e">
        <f ca="1">INDIRECT(G52)</f>
        <v>#N/A</v>
      </c>
      <c r="J52" s="66" t="e">
        <f>"A"&amp;MATCH(D52,$A$3:$A$203,1)+2</f>
        <v>#N/A</v>
      </c>
      <c r="K52" s="66" t="e">
        <f>"A"&amp;MATCH(D52,$A$3:$A$203,1)+3</f>
        <v>#N/A</v>
      </c>
      <c r="L52" s="66" t="e">
        <f ca="1">INDIRECT(J52)</f>
        <v>#N/A</v>
      </c>
      <c r="M52" s="66" t="e">
        <f ca="1">INDIRECT(K52)</f>
        <v>#N/A</v>
      </c>
      <c r="AD52" s="53">
        <v>14.9</v>
      </c>
      <c r="AE52" s="54">
        <v>1.3555200000000001</v>
      </c>
      <c r="AF52" s="54">
        <v>1.0593999999999999</v>
      </c>
      <c r="AG52" s="53">
        <v>135</v>
      </c>
      <c r="AH52" s="53">
        <v>127.5</v>
      </c>
      <c r="AI52" s="55">
        <v>8.02</v>
      </c>
    </row>
    <row r="53" spans="1:35" x14ac:dyDescent="0.4">
      <c r="A53" s="102">
        <v>10.999000000000001</v>
      </c>
      <c r="B53" s="49">
        <v>1.0499999999999901</v>
      </c>
      <c r="C53" s="38"/>
      <c r="D53" s="60"/>
      <c r="E53" s="61"/>
      <c r="F53" s="34"/>
      <c r="G53" s="34"/>
      <c r="H53" s="34"/>
      <c r="I53" s="34"/>
      <c r="J53" s="34"/>
      <c r="K53" s="34"/>
      <c r="L53" s="34"/>
      <c r="M53" s="34"/>
      <c r="AD53" s="53">
        <v>15</v>
      </c>
      <c r="AE53" s="54">
        <v>1.35568</v>
      </c>
      <c r="AF53" s="54">
        <v>1.0598000000000001</v>
      </c>
      <c r="AG53" s="53">
        <v>136.1</v>
      </c>
      <c r="AH53" s="53">
        <v>128.4</v>
      </c>
      <c r="AI53" s="55">
        <v>8.09</v>
      </c>
    </row>
    <row r="54" spans="1:35" x14ac:dyDescent="0.4">
      <c r="A54" s="102">
        <v>11.269</v>
      </c>
      <c r="B54" s="49">
        <v>1.0509999999999899</v>
      </c>
      <c r="C54" s="38"/>
      <c r="D54" s="437" t="s">
        <v>134</v>
      </c>
      <c r="E54" s="438"/>
      <c r="F54" s="431"/>
      <c r="G54" s="432"/>
      <c r="H54" s="432"/>
      <c r="I54" s="432"/>
      <c r="J54" s="432"/>
      <c r="K54" s="432"/>
      <c r="L54" s="432"/>
      <c r="M54" s="433"/>
      <c r="AD54" s="53">
        <v>15.1</v>
      </c>
      <c r="AE54" s="54">
        <v>1.3558399999999999</v>
      </c>
      <c r="AF54" s="54">
        <v>1.0603</v>
      </c>
      <c r="AG54" s="53">
        <v>137.19999999999999</v>
      </c>
      <c r="AH54" s="53">
        <v>129.4</v>
      </c>
      <c r="AI54" s="55">
        <v>8.15</v>
      </c>
    </row>
    <row r="55" spans="1:35" ht="19.5" thickBot="1" x14ac:dyDescent="0.45">
      <c r="A55" s="102">
        <v>11.539</v>
      </c>
      <c r="B55" s="49">
        <v>1.0519999999999901</v>
      </c>
      <c r="C55" s="38"/>
      <c r="D55" s="33" t="s">
        <v>121</v>
      </c>
      <c r="E55" s="39" t="s">
        <v>120</v>
      </c>
      <c r="F55" s="434"/>
      <c r="G55" s="435"/>
      <c r="H55" s="435"/>
      <c r="I55" s="435"/>
      <c r="J55" s="435"/>
      <c r="K55" s="435"/>
      <c r="L55" s="435"/>
      <c r="M55" s="436"/>
      <c r="AD55" s="53">
        <v>15.2</v>
      </c>
      <c r="AE55" s="54">
        <v>1.3560000000000001</v>
      </c>
      <c r="AF55" s="54">
        <v>1.0607</v>
      </c>
      <c r="AG55" s="53">
        <v>138.30000000000001</v>
      </c>
      <c r="AH55" s="53">
        <v>130.4</v>
      </c>
      <c r="AI55" s="55">
        <v>8.2200000000000006</v>
      </c>
    </row>
    <row r="56" spans="1:35" ht="19.5" thickTop="1" x14ac:dyDescent="0.4">
      <c r="A56" s="102">
        <v>11.808999999999999</v>
      </c>
      <c r="B56" s="49">
        <v>1.0529999999999899</v>
      </c>
      <c r="C56" s="38"/>
      <c r="D56" s="71" t="str">
        <f>IF('醸造行為に関する表明書（様式９）'!$G$46="果汁の比重（15/4℃）",'醸造行為に関する表明書（様式９）'!$K$46,"")</f>
        <v/>
      </c>
      <c r="E56" s="64" t="e">
        <f ca="1">SLOPE(H56:I56,L56:M56)*D56+INTERCEPT(H56:I56,L56:M56)</f>
        <v>#N/A</v>
      </c>
      <c r="F56" s="66" t="e">
        <f>"A"&amp;MATCH(D56,$B$3:$B$203,1)+2</f>
        <v>#N/A</v>
      </c>
      <c r="G56" s="66" t="e">
        <f>"A"&amp;MATCH(D56,$B$3:$B$203,1)+3</f>
        <v>#N/A</v>
      </c>
      <c r="H56" s="66" t="e">
        <f ca="1">INDIRECT(F56)</f>
        <v>#N/A</v>
      </c>
      <c r="I56" s="66" t="e">
        <f ca="1">INDIRECT(G56)</f>
        <v>#N/A</v>
      </c>
      <c r="J56" s="66" t="e">
        <f>"B"&amp;MATCH(D56,$B$3:$B$203,1)+2</f>
        <v>#N/A</v>
      </c>
      <c r="K56" s="66" t="e">
        <f>"B"&amp;MATCH(D56,$B$3:$B$203,1)+3</f>
        <v>#N/A</v>
      </c>
      <c r="L56" s="66" t="e">
        <f ca="1">INDIRECT(J56)</f>
        <v>#N/A</v>
      </c>
      <c r="M56" s="66" t="e">
        <f ca="1">INDIRECT(K56)</f>
        <v>#N/A</v>
      </c>
      <c r="AD56" s="53">
        <v>15.3</v>
      </c>
      <c r="AE56" s="54">
        <v>1.35616</v>
      </c>
      <c r="AF56" s="54">
        <v>1.0610999999999999</v>
      </c>
      <c r="AG56" s="53">
        <v>139.4</v>
      </c>
      <c r="AH56" s="53">
        <v>131.4</v>
      </c>
      <c r="AI56" s="55">
        <v>8.2799999999999994</v>
      </c>
    </row>
    <row r="57" spans="1:35" x14ac:dyDescent="0.4">
      <c r="A57" s="102">
        <v>12.079000000000001</v>
      </c>
      <c r="B57" s="49">
        <v>1.0539999999999901</v>
      </c>
      <c r="C57" s="38"/>
      <c r="D57" s="60"/>
      <c r="E57" s="61"/>
      <c r="F57" s="34"/>
      <c r="G57" s="34"/>
      <c r="H57" s="34"/>
      <c r="I57" s="34"/>
      <c r="J57" s="34"/>
      <c r="K57" s="34"/>
      <c r="L57" s="34"/>
      <c r="M57" s="34"/>
      <c r="N57" s="62"/>
      <c r="AD57" s="53">
        <v>15.4</v>
      </c>
      <c r="AE57" s="54">
        <v>1.35632</v>
      </c>
      <c r="AF57" s="54">
        <v>1.0616000000000001</v>
      </c>
      <c r="AG57" s="53">
        <v>140.5</v>
      </c>
      <c r="AH57" s="53">
        <v>132.4</v>
      </c>
      <c r="AI57" s="55">
        <v>8.35</v>
      </c>
    </row>
    <row r="58" spans="1:35" x14ac:dyDescent="0.4">
      <c r="A58" s="102">
        <v>12.349</v>
      </c>
      <c r="B58" s="49">
        <v>1.0549999999999899</v>
      </c>
      <c r="C58" s="38"/>
      <c r="AD58" s="53">
        <v>15.5</v>
      </c>
      <c r="AE58" s="54">
        <v>1.3564799999999999</v>
      </c>
      <c r="AF58" s="54">
        <v>1.0620000000000001</v>
      </c>
      <c r="AG58" s="53">
        <v>141.6</v>
      </c>
      <c r="AH58" s="53">
        <v>133.4</v>
      </c>
      <c r="AI58" s="55">
        <v>8.42</v>
      </c>
    </row>
    <row r="59" spans="1:35" x14ac:dyDescent="0.4">
      <c r="A59" s="102">
        <v>12.619</v>
      </c>
      <c r="B59" s="49">
        <v>1.0559999999999901</v>
      </c>
      <c r="C59" s="38"/>
      <c r="AD59" s="53">
        <v>15.6</v>
      </c>
      <c r="AE59" s="54">
        <v>1.3566400000000001</v>
      </c>
      <c r="AF59" s="54">
        <v>1.0624</v>
      </c>
      <c r="AG59" s="53">
        <v>142.69999999999999</v>
      </c>
      <c r="AH59" s="53">
        <v>134.30000000000001</v>
      </c>
      <c r="AI59" s="55">
        <v>8.48</v>
      </c>
    </row>
    <row r="60" spans="1:35" x14ac:dyDescent="0.4">
      <c r="A60" s="102">
        <v>12.888999999999999</v>
      </c>
      <c r="B60" s="49">
        <v>1.0569999999999899</v>
      </c>
      <c r="C60" s="38"/>
      <c r="AD60" s="53">
        <v>15.7</v>
      </c>
      <c r="AE60" s="54">
        <v>1.3568</v>
      </c>
      <c r="AF60" s="54">
        <v>1.0628</v>
      </c>
      <c r="AG60" s="53">
        <v>143.80000000000001</v>
      </c>
      <c r="AH60" s="53">
        <v>135.30000000000001</v>
      </c>
      <c r="AI60" s="55">
        <v>8.5500000000000007</v>
      </c>
    </row>
    <row r="61" spans="1:35" x14ac:dyDescent="0.4">
      <c r="A61" s="102">
        <v>13.159000000000001</v>
      </c>
      <c r="B61" s="49">
        <v>1.0579999999999901</v>
      </c>
      <c r="C61" s="38"/>
      <c r="AD61" s="53">
        <v>15.8</v>
      </c>
      <c r="AE61" s="54">
        <v>1.3569599999999999</v>
      </c>
      <c r="AF61" s="54">
        <v>1.0632999999999999</v>
      </c>
      <c r="AG61" s="53">
        <v>144.9</v>
      </c>
      <c r="AH61" s="53">
        <v>136.30000000000001</v>
      </c>
      <c r="AI61" s="55">
        <v>8.61</v>
      </c>
    </row>
    <row r="62" spans="1:35" x14ac:dyDescent="0.4">
      <c r="A62" s="102">
        <v>13.429</v>
      </c>
      <c r="B62" s="49">
        <v>1.0589999999999899</v>
      </c>
      <c r="C62" s="38"/>
      <c r="AD62" s="53">
        <v>15.9</v>
      </c>
      <c r="AE62" s="54">
        <v>1.3571299999999999</v>
      </c>
      <c r="AF62" s="54">
        <v>1.0637000000000001</v>
      </c>
      <c r="AG62" s="53">
        <v>146</v>
      </c>
      <c r="AH62" s="53">
        <v>137.30000000000001</v>
      </c>
      <c r="AI62" s="55">
        <v>8.68</v>
      </c>
    </row>
    <row r="63" spans="1:35" x14ac:dyDescent="0.4">
      <c r="A63" s="102">
        <v>13.699</v>
      </c>
      <c r="B63" s="49">
        <v>1.0599999999999901</v>
      </c>
      <c r="C63" s="38"/>
      <c r="AD63" s="53">
        <v>16</v>
      </c>
      <c r="AE63" s="54">
        <v>1.3572900000000001</v>
      </c>
      <c r="AF63" s="54">
        <v>1.0641</v>
      </c>
      <c r="AG63" s="53">
        <v>147.1</v>
      </c>
      <c r="AH63" s="53">
        <v>138.30000000000001</v>
      </c>
      <c r="AI63" s="55">
        <v>8.74</v>
      </c>
    </row>
    <row r="64" spans="1:35" x14ac:dyDescent="0.4">
      <c r="A64" s="102">
        <v>13.968999999999999</v>
      </c>
      <c r="B64" s="49">
        <v>1.06099999999999</v>
      </c>
      <c r="C64" s="38"/>
      <c r="AD64" s="53">
        <v>16.100000000000001</v>
      </c>
      <c r="AE64" s="54">
        <v>1.35745</v>
      </c>
      <c r="AF64" s="54">
        <v>1.0646</v>
      </c>
      <c r="AG64" s="53">
        <v>148.19999999999999</v>
      </c>
      <c r="AH64" s="53">
        <v>139.30000000000001</v>
      </c>
      <c r="AI64" s="55">
        <v>8.81</v>
      </c>
    </row>
    <row r="65" spans="1:35" x14ac:dyDescent="0.4">
      <c r="A65" s="102">
        <v>14.239000000000001</v>
      </c>
      <c r="B65" s="49">
        <v>1.0619999999999901</v>
      </c>
      <c r="C65" s="38"/>
      <c r="AD65" s="53">
        <v>16.2</v>
      </c>
      <c r="AE65" s="54">
        <v>1.35761</v>
      </c>
      <c r="AF65" s="54">
        <v>1.0649999999999999</v>
      </c>
      <c r="AG65" s="53">
        <v>149.30000000000001</v>
      </c>
      <c r="AH65" s="53">
        <v>140.19999999999999</v>
      </c>
      <c r="AI65" s="55">
        <v>8.8699999999999992</v>
      </c>
    </row>
    <row r="66" spans="1:35" x14ac:dyDescent="0.4">
      <c r="A66" s="102">
        <v>14.509</v>
      </c>
      <c r="B66" s="49">
        <v>1.06299999999999</v>
      </c>
      <c r="C66" s="38"/>
      <c r="AD66" s="53">
        <v>16.3</v>
      </c>
      <c r="AE66" s="54">
        <v>1.3577699999999999</v>
      </c>
      <c r="AF66" s="54">
        <v>1.0653999999999999</v>
      </c>
      <c r="AG66" s="53">
        <v>150.5</v>
      </c>
      <c r="AH66" s="53">
        <v>141.19999999999999</v>
      </c>
      <c r="AI66" s="55">
        <v>8.94</v>
      </c>
    </row>
    <row r="67" spans="1:35" x14ac:dyDescent="0.4">
      <c r="A67" s="102">
        <v>14.779</v>
      </c>
      <c r="B67" s="49">
        <v>1.0639999999999901</v>
      </c>
      <c r="C67" s="38"/>
      <c r="AD67" s="53">
        <v>16.399999999999999</v>
      </c>
      <c r="AE67" s="54">
        <v>1.3579300000000001</v>
      </c>
      <c r="AF67" s="54">
        <v>1.0659000000000001</v>
      </c>
      <c r="AG67" s="53">
        <v>151.6</v>
      </c>
      <c r="AH67" s="53">
        <v>142.19999999999999</v>
      </c>
      <c r="AI67" s="55">
        <v>9.01</v>
      </c>
    </row>
    <row r="68" spans="1:35" x14ac:dyDescent="0.4">
      <c r="A68" s="102">
        <v>15.048999999999999</v>
      </c>
      <c r="B68" s="49">
        <v>1.06499999999999</v>
      </c>
      <c r="C68" s="38"/>
      <c r="AD68" s="53">
        <v>16.5</v>
      </c>
      <c r="AE68" s="54">
        <v>1.3581000000000001</v>
      </c>
      <c r="AF68" s="54">
        <v>1.0663</v>
      </c>
      <c r="AG68" s="53">
        <v>152.69999999999999</v>
      </c>
      <c r="AH68" s="53">
        <v>143.19999999999999</v>
      </c>
      <c r="AI68" s="55">
        <v>9.07</v>
      </c>
    </row>
    <row r="69" spans="1:35" x14ac:dyDescent="0.4">
      <c r="A69" s="102">
        <v>15.319000000000001</v>
      </c>
      <c r="B69" s="49">
        <v>1.0659999999999901</v>
      </c>
      <c r="C69" s="38"/>
      <c r="AD69" s="53">
        <v>16.600000000000001</v>
      </c>
      <c r="AE69" s="54">
        <v>1.35826</v>
      </c>
      <c r="AF69" s="54">
        <v>1.0667</v>
      </c>
      <c r="AG69" s="53">
        <v>153.80000000000001</v>
      </c>
      <c r="AH69" s="53">
        <v>144.19999999999999</v>
      </c>
      <c r="AI69" s="55">
        <v>9.14</v>
      </c>
    </row>
    <row r="70" spans="1:35" x14ac:dyDescent="0.4">
      <c r="A70" s="102">
        <v>15.589</v>
      </c>
      <c r="B70" s="49">
        <v>1.06699999999999</v>
      </c>
      <c r="C70" s="38"/>
      <c r="AD70" s="53">
        <v>16.7</v>
      </c>
      <c r="AE70" s="54">
        <v>1.35842</v>
      </c>
      <c r="AF70" s="54">
        <v>1.0671999999999999</v>
      </c>
      <c r="AG70" s="53">
        <v>154.9</v>
      </c>
      <c r="AH70" s="53">
        <v>145.1</v>
      </c>
      <c r="AI70" s="55">
        <v>9.2100000000000009</v>
      </c>
    </row>
    <row r="71" spans="1:35" x14ac:dyDescent="0.4">
      <c r="A71" s="102">
        <v>15.859</v>
      </c>
      <c r="B71" s="49">
        <v>1.0679999999999901</v>
      </c>
      <c r="C71" s="38"/>
      <c r="AD71" s="53">
        <v>16.8</v>
      </c>
      <c r="AE71" s="54">
        <v>1.3585799999999999</v>
      </c>
      <c r="AF71" s="54">
        <v>1.0676000000000001</v>
      </c>
      <c r="AG71" s="53">
        <v>156</v>
      </c>
      <c r="AH71" s="53">
        <v>146.1</v>
      </c>
      <c r="AI71" s="55">
        <v>9.27</v>
      </c>
    </row>
    <row r="72" spans="1:35" x14ac:dyDescent="0.4">
      <c r="A72" s="102">
        <v>16.129000000000001</v>
      </c>
      <c r="B72" s="49">
        <v>1.06899999999999</v>
      </c>
      <c r="C72" s="38"/>
      <c r="AD72" s="53">
        <v>16.899999999999999</v>
      </c>
      <c r="AE72" s="54">
        <v>1.3587400000000001</v>
      </c>
      <c r="AF72" s="54">
        <v>1.0680000000000001</v>
      </c>
      <c r="AG72" s="53">
        <v>157.1</v>
      </c>
      <c r="AH72" s="53">
        <v>147.1</v>
      </c>
      <c r="AI72" s="55">
        <v>9.34</v>
      </c>
    </row>
    <row r="73" spans="1:35" x14ac:dyDescent="0.4">
      <c r="A73" s="102">
        <v>16.399000000000001</v>
      </c>
      <c r="B73" s="49">
        <v>1.0699999999999901</v>
      </c>
      <c r="AD73" s="53">
        <v>17</v>
      </c>
      <c r="AE73" s="54">
        <v>1.3589100000000001</v>
      </c>
      <c r="AF73" s="54">
        <v>1.0685</v>
      </c>
      <c r="AG73" s="53">
        <v>158.19999999999999</v>
      </c>
      <c r="AH73" s="53">
        <v>148.1</v>
      </c>
      <c r="AI73" s="55">
        <v>9.4</v>
      </c>
    </row>
    <row r="74" spans="1:35" x14ac:dyDescent="0.4">
      <c r="A74" s="102">
        <v>16.669</v>
      </c>
      <c r="B74" s="49">
        <v>1.07099999999999</v>
      </c>
      <c r="AD74" s="53">
        <v>17.100000000000001</v>
      </c>
      <c r="AE74" s="54">
        <v>1.35907</v>
      </c>
      <c r="AF74" s="54">
        <v>1.0689</v>
      </c>
      <c r="AG74" s="53">
        <v>159.30000000000001</v>
      </c>
      <c r="AH74" s="53">
        <v>149.1</v>
      </c>
      <c r="AI74" s="55">
        <v>9.4700000000000006</v>
      </c>
    </row>
    <row r="75" spans="1:35" x14ac:dyDescent="0.4">
      <c r="A75" s="102">
        <v>16.939</v>
      </c>
      <c r="B75" s="49">
        <v>1.0719999999999901</v>
      </c>
      <c r="AD75" s="53">
        <v>17.2</v>
      </c>
      <c r="AE75" s="54">
        <v>1.3592299999999999</v>
      </c>
      <c r="AF75" s="54">
        <v>1.0692999999999999</v>
      </c>
      <c r="AG75" s="53">
        <v>160.4</v>
      </c>
      <c r="AH75" s="53">
        <v>150</v>
      </c>
      <c r="AI75" s="55">
        <v>9.5299999999999994</v>
      </c>
    </row>
    <row r="76" spans="1:35" x14ac:dyDescent="0.4">
      <c r="A76" s="102">
        <v>17.209</v>
      </c>
      <c r="B76" s="49">
        <v>1.07299999999999</v>
      </c>
      <c r="AD76" s="53">
        <v>17.3</v>
      </c>
      <c r="AE76" s="54">
        <v>1.3593999999999999</v>
      </c>
      <c r="AF76" s="54">
        <v>1.0698000000000001</v>
      </c>
      <c r="AG76" s="53">
        <v>161.6</v>
      </c>
      <c r="AH76" s="53">
        <v>151</v>
      </c>
      <c r="AI76" s="55">
        <v>9.6</v>
      </c>
    </row>
    <row r="77" spans="1:35" x14ac:dyDescent="0.4">
      <c r="A77" s="102">
        <v>17.478999999999999</v>
      </c>
      <c r="B77" s="49">
        <v>1.0739999999999901</v>
      </c>
      <c r="AD77" s="53">
        <v>17.399999999999999</v>
      </c>
      <c r="AE77" s="54">
        <v>1.3595600000000001</v>
      </c>
      <c r="AF77" s="54">
        <v>1.0702</v>
      </c>
      <c r="AG77" s="53">
        <v>162.69999999999999</v>
      </c>
      <c r="AH77" s="53">
        <v>152</v>
      </c>
      <c r="AI77" s="55">
        <v>9.67</v>
      </c>
    </row>
    <row r="78" spans="1:35" x14ac:dyDescent="0.4">
      <c r="A78" s="102">
        <v>17.748999999999999</v>
      </c>
      <c r="B78" s="49">
        <v>1.07499999999999</v>
      </c>
      <c r="AD78" s="53">
        <v>17.5</v>
      </c>
      <c r="AE78" s="54">
        <v>1.35972</v>
      </c>
      <c r="AF78" s="54">
        <v>1.0707</v>
      </c>
      <c r="AG78" s="53">
        <v>163.80000000000001</v>
      </c>
      <c r="AH78" s="53">
        <v>153</v>
      </c>
      <c r="AI78" s="55">
        <v>9.73</v>
      </c>
    </row>
    <row r="79" spans="1:35" x14ac:dyDescent="0.4">
      <c r="A79" s="102">
        <v>18.018999999999998</v>
      </c>
      <c r="B79" s="49">
        <v>1.0759999999999901</v>
      </c>
      <c r="AD79" s="53">
        <v>17.600000000000001</v>
      </c>
      <c r="AE79" s="54">
        <v>1.35989</v>
      </c>
      <c r="AF79" s="54">
        <v>1.0710999999999999</v>
      </c>
      <c r="AG79" s="53">
        <v>164.9</v>
      </c>
      <c r="AH79" s="53">
        <v>154</v>
      </c>
      <c r="AI79" s="55">
        <v>9.8000000000000007</v>
      </c>
    </row>
    <row r="80" spans="1:35" x14ac:dyDescent="0.4">
      <c r="A80" s="102">
        <v>18.289000000000001</v>
      </c>
      <c r="B80" s="49">
        <v>1.07699999999999</v>
      </c>
      <c r="AD80" s="53">
        <v>17.7</v>
      </c>
      <c r="AE80" s="54">
        <v>1.36005</v>
      </c>
      <c r="AF80" s="54">
        <v>1.0714999999999999</v>
      </c>
      <c r="AG80" s="53">
        <v>166</v>
      </c>
      <c r="AH80" s="53">
        <v>154.9</v>
      </c>
      <c r="AI80" s="55">
        <v>9.8699999999999992</v>
      </c>
    </row>
    <row r="81" spans="1:35" x14ac:dyDescent="0.4">
      <c r="A81" s="102">
        <v>18.559000000000001</v>
      </c>
      <c r="B81" s="49">
        <v>1.0779999999999901</v>
      </c>
      <c r="AD81" s="53">
        <v>17.8</v>
      </c>
      <c r="AE81" s="54">
        <v>1.3602099999999999</v>
      </c>
      <c r="AF81" s="54">
        <v>1.0720000000000001</v>
      </c>
      <c r="AG81" s="53">
        <v>167.1</v>
      </c>
      <c r="AH81" s="53">
        <v>155.9</v>
      </c>
      <c r="AI81" s="55">
        <v>9.93</v>
      </c>
    </row>
    <row r="82" spans="1:35" x14ac:dyDescent="0.4">
      <c r="A82" s="102">
        <v>18.829000000000001</v>
      </c>
      <c r="B82" s="49">
        <v>1.07899999999999</v>
      </c>
      <c r="AD82" s="53">
        <v>17.899999999999999</v>
      </c>
      <c r="AE82" s="54">
        <v>1.3603799999999999</v>
      </c>
      <c r="AF82" s="54">
        <v>1.0724</v>
      </c>
      <c r="AG82" s="53">
        <v>168.3</v>
      </c>
      <c r="AH82" s="53">
        <v>156.9</v>
      </c>
      <c r="AI82" s="55">
        <v>10</v>
      </c>
    </row>
    <row r="83" spans="1:35" x14ac:dyDescent="0.4">
      <c r="A83" s="102">
        <v>19.099</v>
      </c>
      <c r="B83" s="49">
        <v>1.0799999999999901</v>
      </c>
      <c r="AD83" s="53">
        <v>18</v>
      </c>
      <c r="AE83" s="54">
        <v>1.3605400000000001</v>
      </c>
      <c r="AF83" s="54">
        <v>1.0729</v>
      </c>
      <c r="AG83" s="53">
        <v>169.4</v>
      </c>
      <c r="AH83" s="53">
        <v>157.9</v>
      </c>
      <c r="AI83" s="55">
        <v>10.07</v>
      </c>
    </row>
    <row r="84" spans="1:35" x14ac:dyDescent="0.4">
      <c r="A84" s="102">
        <v>19.369</v>
      </c>
      <c r="B84" s="49">
        <v>1.08099999999999</v>
      </c>
      <c r="AD84" s="53">
        <v>18.100000000000001</v>
      </c>
      <c r="AE84" s="54">
        <v>1.3607</v>
      </c>
      <c r="AF84" s="54">
        <v>1.0732999999999999</v>
      </c>
      <c r="AG84" s="53">
        <v>170.5</v>
      </c>
      <c r="AH84" s="53">
        <v>158.9</v>
      </c>
      <c r="AI84" s="55">
        <v>10.130000000000001</v>
      </c>
    </row>
    <row r="85" spans="1:35" x14ac:dyDescent="0.4">
      <c r="A85" s="102">
        <v>19.638999999999999</v>
      </c>
      <c r="B85" s="49">
        <v>1.0819999999999901</v>
      </c>
      <c r="AD85" s="53">
        <v>18.2</v>
      </c>
      <c r="AE85" s="54">
        <v>1.36087</v>
      </c>
      <c r="AF85" s="54">
        <v>1.0737000000000001</v>
      </c>
      <c r="AG85" s="53">
        <v>171.6</v>
      </c>
      <c r="AH85" s="53">
        <v>159.80000000000001</v>
      </c>
      <c r="AI85" s="55">
        <v>10.199999999999999</v>
      </c>
    </row>
    <row r="86" spans="1:35" x14ac:dyDescent="0.4">
      <c r="A86" s="102">
        <v>19.908999999999999</v>
      </c>
      <c r="B86" s="49">
        <v>1.08299999999999</v>
      </c>
      <c r="AD86" s="53">
        <v>18.3</v>
      </c>
      <c r="AE86" s="54">
        <v>1.36103</v>
      </c>
      <c r="AF86" s="54">
        <v>1.0742</v>
      </c>
      <c r="AG86" s="53">
        <v>172.7</v>
      </c>
      <c r="AH86" s="53">
        <v>160.80000000000001</v>
      </c>
      <c r="AI86" s="55">
        <v>10.26</v>
      </c>
    </row>
    <row r="87" spans="1:35" x14ac:dyDescent="0.4">
      <c r="A87" s="102">
        <v>20.178999999999998</v>
      </c>
      <c r="B87" s="49">
        <v>1.0839999999999901</v>
      </c>
      <c r="AD87" s="53">
        <v>18.399999999999999</v>
      </c>
      <c r="AE87" s="54">
        <v>1.3612</v>
      </c>
      <c r="AF87" s="54">
        <v>1.0746</v>
      </c>
      <c r="AG87" s="53">
        <v>173.9</v>
      </c>
      <c r="AH87" s="53">
        <v>161.80000000000001</v>
      </c>
      <c r="AI87" s="55">
        <v>10.33</v>
      </c>
    </row>
    <row r="88" spans="1:35" x14ac:dyDescent="0.4">
      <c r="A88" s="102">
        <v>20.449000000000002</v>
      </c>
      <c r="B88" s="49">
        <v>1.08499999999999</v>
      </c>
      <c r="AD88" s="53">
        <v>18.5</v>
      </c>
      <c r="AE88" s="54">
        <v>1.3613599999999999</v>
      </c>
      <c r="AF88" s="54">
        <v>1.0750999999999999</v>
      </c>
      <c r="AG88" s="53">
        <v>175</v>
      </c>
      <c r="AH88" s="53">
        <v>162.80000000000001</v>
      </c>
      <c r="AI88" s="55">
        <v>10.4</v>
      </c>
    </row>
    <row r="89" spans="1:35" x14ac:dyDescent="0.4">
      <c r="A89" s="102">
        <v>20.719000000000001</v>
      </c>
      <c r="B89" s="49">
        <v>1.0859999999999901</v>
      </c>
      <c r="AD89" s="53">
        <v>18.600000000000001</v>
      </c>
      <c r="AE89" s="54">
        <v>1.3615299999999999</v>
      </c>
      <c r="AF89" s="54">
        <v>1.0754999999999999</v>
      </c>
      <c r="AG89" s="53">
        <v>176.1</v>
      </c>
      <c r="AH89" s="53">
        <v>163.69999999999999</v>
      </c>
      <c r="AI89" s="55">
        <v>10.47</v>
      </c>
    </row>
    <row r="90" spans="1:35" x14ac:dyDescent="0.4">
      <c r="A90" s="102">
        <v>20.989000000000001</v>
      </c>
      <c r="B90" s="49">
        <v>1.08699999999999</v>
      </c>
      <c r="AD90" s="53">
        <v>18.7</v>
      </c>
      <c r="AE90" s="54">
        <v>1.3616900000000001</v>
      </c>
      <c r="AF90" s="54">
        <v>1.0760000000000001</v>
      </c>
      <c r="AG90" s="53">
        <v>177.2</v>
      </c>
      <c r="AH90" s="53">
        <v>164.7</v>
      </c>
      <c r="AI90" s="55">
        <v>10.53</v>
      </c>
    </row>
    <row r="91" spans="1:35" x14ac:dyDescent="0.4">
      <c r="A91" s="102">
        <v>21.259</v>
      </c>
      <c r="B91" s="49">
        <v>1.0879999999999901</v>
      </c>
      <c r="AD91" s="53">
        <v>18.8</v>
      </c>
      <c r="AE91" s="54">
        <v>1.36185</v>
      </c>
      <c r="AF91" s="54">
        <v>1.0764</v>
      </c>
      <c r="AG91" s="53">
        <v>178.4</v>
      </c>
      <c r="AH91" s="53">
        <v>165.7</v>
      </c>
      <c r="AI91" s="55">
        <v>10.6</v>
      </c>
    </row>
    <row r="92" spans="1:35" x14ac:dyDescent="0.4">
      <c r="A92" s="102">
        <v>21.529</v>
      </c>
      <c r="B92" s="49">
        <v>1.08899999999999</v>
      </c>
      <c r="AD92" s="53">
        <v>18.899999999999999</v>
      </c>
      <c r="AE92" s="54">
        <v>1.36202</v>
      </c>
      <c r="AF92" s="54">
        <v>1.0768</v>
      </c>
      <c r="AG92" s="53">
        <v>179.5</v>
      </c>
      <c r="AH92" s="53">
        <v>166.7</v>
      </c>
      <c r="AI92" s="55">
        <v>10.67</v>
      </c>
    </row>
    <row r="93" spans="1:35" x14ac:dyDescent="0.4">
      <c r="A93" s="102">
        <v>21.798999999999999</v>
      </c>
      <c r="B93" s="49">
        <v>1.0899999999999901</v>
      </c>
      <c r="AD93" s="53">
        <v>19</v>
      </c>
      <c r="AE93" s="54">
        <v>1.36219</v>
      </c>
      <c r="AF93" s="54">
        <v>1.0772999999999999</v>
      </c>
      <c r="AG93" s="53">
        <v>180.6</v>
      </c>
      <c r="AH93" s="53">
        <v>167.6</v>
      </c>
      <c r="AI93" s="55">
        <v>10.73</v>
      </c>
    </row>
    <row r="94" spans="1:35" x14ac:dyDescent="0.4">
      <c r="A94" s="102">
        <v>22.068999999999999</v>
      </c>
      <c r="B94" s="49">
        <v>1.09099999999999</v>
      </c>
      <c r="AD94" s="53">
        <v>19.100000000000001</v>
      </c>
      <c r="AE94" s="54">
        <v>1.3623499999999999</v>
      </c>
      <c r="AF94" s="54">
        <v>1.0777000000000001</v>
      </c>
      <c r="AG94" s="53">
        <v>181.7</v>
      </c>
      <c r="AH94" s="53">
        <v>168.6</v>
      </c>
      <c r="AI94" s="55">
        <v>10.8</v>
      </c>
    </row>
    <row r="95" spans="1:35" x14ac:dyDescent="0.4">
      <c r="A95" s="102">
        <v>22.338999999999999</v>
      </c>
      <c r="B95" s="49">
        <v>1.0919999999999901</v>
      </c>
      <c r="AD95" s="53">
        <v>19.2</v>
      </c>
      <c r="AE95" s="54">
        <v>1.36252</v>
      </c>
      <c r="AF95" s="54">
        <v>1.0782</v>
      </c>
      <c r="AG95" s="53">
        <v>182.9</v>
      </c>
      <c r="AH95" s="53">
        <v>169.6</v>
      </c>
      <c r="AI95" s="55">
        <v>10.87</v>
      </c>
    </row>
    <row r="96" spans="1:35" x14ac:dyDescent="0.4">
      <c r="A96" s="102">
        <v>22.609000000000002</v>
      </c>
      <c r="B96" s="49">
        <v>1.09299999999999</v>
      </c>
      <c r="AD96" s="53">
        <v>19.3</v>
      </c>
      <c r="AE96" s="54">
        <v>1.3626799999999999</v>
      </c>
      <c r="AF96" s="54">
        <v>1.0786</v>
      </c>
      <c r="AG96" s="53">
        <v>184</v>
      </c>
      <c r="AH96" s="53">
        <v>170.6</v>
      </c>
      <c r="AI96" s="55">
        <v>10.94</v>
      </c>
    </row>
    <row r="97" spans="1:35" x14ac:dyDescent="0.4">
      <c r="A97" s="102">
        <v>22.879000000000001</v>
      </c>
      <c r="B97" s="49">
        <v>1.0939999999999901</v>
      </c>
      <c r="AD97" s="53">
        <v>19.399999999999999</v>
      </c>
      <c r="AE97" s="54">
        <v>1.3628499999999999</v>
      </c>
      <c r="AF97" s="54">
        <v>1.0790999999999999</v>
      </c>
      <c r="AG97" s="53">
        <v>185.1</v>
      </c>
      <c r="AH97" s="53">
        <v>171.5</v>
      </c>
      <c r="AI97" s="55">
        <v>11</v>
      </c>
    </row>
    <row r="98" spans="1:35" x14ac:dyDescent="0.4">
      <c r="A98" s="102">
        <v>23.149000000000001</v>
      </c>
      <c r="B98" s="49">
        <v>1.09499999999999</v>
      </c>
      <c r="AD98" s="53">
        <v>19.5</v>
      </c>
      <c r="AE98" s="54">
        <v>1.3630100000000001</v>
      </c>
      <c r="AF98" s="54">
        <v>1.0794999999999999</v>
      </c>
      <c r="AG98" s="53">
        <v>186.2</v>
      </c>
      <c r="AH98" s="53">
        <v>172.5</v>
      </c>
      <c r="AI98" s="55">
        <v>11.07</v>
      </c>
    </row>
    <row r="99" spans="1:35" x14ac:dyDescent="0.4">
      <c r="A99" s="102">
        <v>23.419</v>
      </c>
      <c r="B99" s="49">
        <v>1.0959999999999901</v>
      </c>
      <c r="AD99" s="53">
        <v>19.600000000000001</v>
      </c>
      <c r="AE99" s="54">
        <v>1.3631800000000001</v>
      </c>
      <c r="AF99" s="54">
        <v>1.08</v>
      </c>
      <c r="AG99" s="53">
        <v>187.4</v>
      </c>
      <c r="AH99" s="53">
        <v>173.5</v>
      </c>
      <c r="AI99" s="55">
        <v>11.14</v>
      </c>
    </row>
    <row r="100" spans="1:35" x14ac:dyDescent="0.4">
      <c r="A100" s="102">
        <v>23.689</v>
      </c>
      <c r="B100" s="49">
        <v>1.09699999999999</v>
      </c>
      <c r="AD100" s="53">
        <v>19.7</v>
      </c>
      <c r="AE100" s="54">
        <v>1.36334</v>
      </c>
      <c r="AF100" s="54">
        <v>1.0804</v>
      </c>
      <c r="AG100" s="53">
        <v>188.5</v>
      </c>
      <c r="AH100" s="53">
        <v>174.5</v>
      </c>
      <c r="AI100" s="55">
        <v>11.2</v>
      </c>
    </row>
    <row r="101" spans="1:35" x14ac:dyDescent="0.4">
      <c r="A101" s="102">
        <v>23.959</v>
      </c>
      <c r="B101" s="49">
        <v>1.0979999999999901</v>
      </c>
      <c r="AD101" s="53">
        <v>19.8</v>
      </c>
      <c r="AE101" s="54">
        <v>1.36351</v>
      </c>
      <c r="AF101" s="54">
        <v>1.0809</v>
      </c>
      <c r="AG101" s="53">
        <v>189.6</v>
      </c>
      <c r="AH101" s="53">
        <v>175.4</v>
      </c>
      <c r="AI101" s="55">
        <v>11.27</v>
      </c>
    </row>
    <row r="102" spans="1:35" x14ac:dyDescent="0.4">
      <c r="A102" s="102">
        <v>24.228999999999999</v>
      </c>
      <c r="B102" s="49">
        <v>1.09899999999999</v>
      </c>
      <c r="AD102" s="53">
        <v>19.899999999999999</v>
      </c>
      <c r="AE102" s="54">
        <v>1.36368</v>
      </c>
      <c r="AF102" s="54">
        <v>1.0812999999999999</v>
      </c>
      <c r="AG102" s="53">
        <v>190.8</v>
      </c>
      <c r="AH102" s="53">
        <v>176.4</v>
      </c>
      <c r="AI102" s="55">
        <v>11.34</v>
      </c>
    </row>
    <row r="103" spans="1:35" x14ac:dyDescent="0.4">
      <c r="A103" s="102">
        <v>24.498999999999999</v>
      </c>
      <c r="B103" s="49">
        <v>1.0999999999999901</v>
      </c>
      <c r="AD103" s="53">
        <v>20</v>
      </c>
      <c r="AE103" s="54">
        <v>1.3638399999999999</v>
      </c>
      <c r="AF103" s="54">
        <v>1.0818000000000001</v>
      </c>
      <c r="AG103" s="53">
        <v>191.9</v>
      </c>
      <c r="AH103" s="53">
        <v>177.4</v>
      </c>
      <c r="AI103" s="55">
        <v>11.4</v>
      </c>
    </row>
    <row r="104" spans="1:35" x14ac:dyDescent="0.4">
      <c r="A104" s="102">
        <v>24.768999999999998</v>
      </c>
      <c r="B104" s="49">
        <v>1.10099999999999</v>
      </c>
      <c r="AD104" s="53">
        <v>20.100000000000001</v>
      </c>
      <c r="AE104" s="54">
        <v>1.3640099999999999</v>
      </c>
      <c r="AF104" s="54">
        <v>1.0822000000000001</v>
      </c>
      <c r="AG104" s="53">
        <v>193</v>
      </c>
      <c r="AH104" s="53">
        <v>178.4</v>
      </c>
      <c r="AI104" s="55">
        <v>11.47</v>
      </c>
    </row>
    <row r="105" spans="1:35" x14ac:dyDescent="0.4">
      <c r="A105" s="102">
        <v>25.039000000000001</v>
      </c>
      <c r="B105" s="49">
        <v>1.1019999999999901</v>
      </c>
      <c r="AD105" s="53">
        <v>20.2</v>
      </c>
      <c r="AE105" s="54">
        <v>1.3641799999999999</v>
      </c>
      <c r="AF105" s="54">
        <v>1.0827</v>
      </c>
      <c r="AG105" s="53">
        <v>194.2</v>
      </c>
      <c r="AH105" s="53">
        <v>179.3</v>
      </c>
      <c r="AI105" s="55">
        <v>11.54</v>
      </c>
    </row>
    <row r="106" spans="1:35" x14ac:dyDescent="0.4">
      <c r="A106" s="102">
        <v>25.309000000000001</v>
      </c>
      <c r="B106" s="49">
        <v>1.10299999999999</v>
      </c>
      <c r="AD106" s="53">
        <v>20.3</v>
      </c>
      <c r="AE106" s="54">
        <v>1.3643400000000001</v>
      </c>
      <c r="AF106" s="54">
        <v>1.0831</v>
      </c>
      <c r="AG106" s="53">
        <v>195.3</v>
      </c>
      <c r="AH106" s="53">
        <v>180.3</v>
      </c>
      <c r="AI106" s="55">
        <v>11.61</v>
      </c>
    </row>
    <row r="107" spans="1:35" x14ac:dyDescent="0.4">
      <c r="A107" s="102">
        <v>25.579000000000001</v>
      </c>
      <c r="B107" s="49">
        <v>1.1039999999999901</v>
      </c>
      <c r="AD107" s="53">
        <v>20.399999999999999</v>
      </c>
      <c r="AE107" s="54">
        <v>1.3645099999999999</v>
      </c>
      <c r="AF107" s="54">
        <v>1.0835999999999999</v>
      </c>
      <c r="AG107" s="53">
        <v>196.4</v>
      </c>
      <c r="AH107" s="53">
        <v>181.3</v>
      </c>
      <c r="AI107" s="55">
        <v>11.67</v>
      </c>
    </row>
    <row r="108" spans="1:35" x14ac:dyDescent="0.4">
      <c r="A108" s="102">
        <v>25.849</v>
      </c>
      <c r="B108" s="49">
        <v>1.10499999999999</v>
      </c>
      <c r="AD108" s="53">
        <v>20.5</v>
      </c>
      <c r="AE108" s="54">
        <v>1.3646799999999999</v>
      </c>
      <c r="AF108" s="54">
        <v>1.0840000000000001</v>
      </c>
      <c r="AG108" s="53">
        <v>197.6</v>
      </c>
      <c r="AH108" s="53">
        <v>182.3</v>
      </c>
      <c r="AI108" s="55">
        <v>11.74</v>
      </c>
    </row>
    <row r="109" spans="1:35" x14ac:dyDescent="0.4">
      <c r="A109" s="102">
        <v>26.119</v>
      </c>
      <c r="B109" s="49">
        <v>1.1059999999999901</v>
      </c>
      <c r="AD109" s="53">
        <v>20.6</v>
      </c>
      <c r="AE109" s="54">
        <v>1.3648400000000001</v>
      </c>
      <c r="AF109" s="54">
        <v>1.0845</v>
      </c>
      <c r="AG109" s="53">
        <v>198.7</v>
      </c>
      <c r="AH109" s="53">
        <v>183.2</v>
      </c>
      <c r="AI109" s="55">
        <v>11.81</v>
      </c>
    </row>
    <row r="110" spans="1:35" x14ac:dyDescent="0.4">
      <c r="A110" s="102">
        <v>26.388999999999999</v>
      </c>
      <c r="B110" s="49">
        <v>1.10699999999999</v>
      </c>
      <c r="AD110" s="53">
        <v>20.7</v>
      </c>
      <c r="AE110" s="54">
        <v>1.3650100000000001</v>
      </c>
      <c r="AF110" s="54">
        <v>1.0849</v>
      </c>
      <c r="AG110" s="53">
        <v>199.8</v>
      </c>
      <c r="AH110" s="53">
        <v>184.2</v>
      </c>
      <c r="AI110" s="55">
        <v>11.87</v>
      </c>
    </row>
    <row r="111" spans="1:35" x14ac:dyDescent="0.4">
      <c r="A111" s="102">
        <v>26.658999999999999</v>
      </c>
      <c r="B111" s="49">
        <v>1.1079999999999901</v>
      </c>
      <c r="AD111" s="53">
        <v>20.8</v>
      </c>
      <c r="AE111" s="54">
        <v>1.3651800000000001</v>
      </c>
      <c r="AF111" s="54">
        <v>1.0853999999999999</v>
      </c>
      <c r="AG111" s="53">
        <v>201</v>
      </c>
      <c r="AH111" s="53">
        <v>185.2</v>
      </c>
      <c r="AI111" s="55">
        <v>11.95</v>
      </c>
    </row>
    <row r="112" spans="1:35" x14ac:dyDescent="0.4">
      <c r="A112" s="102">
        <v>26.928999999999998</v>
      </c>
      <c r="B112" s="49">
        <v>1.10899999999999</v>
      </c>
      <c r="AD112" s="53">
        <v>20.9</v>
      </c>
      <c r="AE112" s="54">
        <v>1.3653500000000001</v>
      </c>
      <c r="AF112" s="54">
        <v>1.0858000000000001</v>
      </c>
      <c r="AG112" s="53">
        <v>202.1</v>
      </c>
      <c r="AH112" s="53">
        <v>186.1</v>
      </c>
      <c r="AI112" s="55">
        <v>12.01</v>
      </c>
    </row>
    <row r="113" spans="1:35" x14ac:dyDescent="0.4">
      <c r="A113" s="102">
        <v>27.199000000000002</v>
      </c>
      <c r="B113" s="49">
        <v>1.1099999999999901</v>
      </c>
      <c r="AD113" s="53">
        <v>21</v>
      </c>
      <c r="AE113" s="54">
        <v>1.36551</v>
      </c>
      <c r="AF113" s="54">
        <v>1.0863</v>
      </c>
      <c r="AG113" s="53">
        <v>203.3</v>
      </c>
      <c r="AH113" s="53">
        <v>187.1</v>
      </c>
      <c r="AI113" s="55">
        <v>12.08</v>
      </c>
    </row>
    <row r="114" spans="1:35" x14ac:dyDescent="0.4">
      <c r="A114" s="102">
        <v>27.469000000000001</v>
      </c>
      <c r="B114" s="49">
        <v>1.11099999999999</v>
      </c>
      <c r="AD114" s="53">
        <v>21.1</v>
      </c>
      <c r="AE114" s="54">
        <v>1.36568</v>
      </c>
      <c r="AF114" s="54">
        <v>1.0867</v>
      </c>
      <c r="AG114" s="53">
        <v>204.4</v>
      </c>
      <c r="AH114" s="53">
        <v>188.1</v>
      </c>
      <c r="AI114" s="55">
        <v>12.15</v>
      </c>
    </row>
    <row r="115" spans="1:35" x14ac:dyDescent="0.4">
      <c r="A115" s="102">
        <v>27.739000000000001</v>
      </c>
      <c r="B115" s="49">
        <v>1.1119999999999901</v>
      </c>
      <c r="AD115" s="53">
        <v>21.2</v>
      </c>
      <c r="AE115" s="54">
        <v>1.36585</v>
      </c>
      <c r="AF115" s="54">
        <v>1.0871999999999999</v>
      </c>
      <c r="AG115" s="53">
        <v>205.5</v>
      </c>
      <c r="AH115" s="53">
        <v>189.1</v>
      </c>
      <c r="AI115" s="55">
        <v>12.21</v>
      </c>
    </row>
    <row r="116" spans="1:35" x14ac:dyDescent="0.4">
      <c r="A116" s="102">
        <v>28.009</v>
      </c>
      <c r="B116" s="49">
        <v>1.11299999999999</v>
      </c>
      <c r="AD116" s="53">
        <v>21.3</v>
      </c>
      <c r="AE116" s="54">
        <v>1.36602</v>
      </c>
      <c r="AF116" s="54">
        <v>1.0875999999999999</v>
      </c>
      <c r="AG116" s="53">
        <v>206.7</v>
      </c>
      <c r="AH116" s="53">
        <v>190</v>
      </c>
      <c r="AI116" s="55">
        <v>12.28</v>
      </c>
    </row>
    <row r="117" spans="1:35" x14ac:dyDescent="0.4">
      <c r="A117" s="102">
        <v>28.279</v>
      </c>
      <c r="B117" s="49">
        <v>1.1139999999999901</v>
      </c>
      <c r="AD117" s="53">
        <v>21.4</v>
      </c>
      <c r="AE117" s="54">
        <v>1.36619</v>
      </c>
      <c r="AF117" s="54">
        <v>1.0881000000000001</v>
      </c>
      <c r="AG117" s="53">
        <v>207.8</v>
      </c>
      <c r="AH117" s="53">
        <v>191</v>
      </c>
      <c r="AI117" s="55">
        <v>12.35</v>
      </c>
    </row>
    <row r="118" spans="1:35" x14ac:dyDescent="0.4">
      <c r="A118" s="102">
        <v>28.548999999999999</v>
      </c>
      <c r="B118" s="49">
        <v>1.11499999999999</v>
      </c>
      <c r="AD118" s="53">
        <v>21.5</v>
      </c>
      <c r="AE118" s="54">
        <v>1.36635</v>
      </c>
      <c r="AF118" s="54">
        <v>1.0885</v>
      </c>
      <c r="AG118" s="53">
        <v>209</v>
      </c>
      <c r="AH118" s="53">
        <v>192</v>
      </c>
      <c r="AI118" s="55">
        <v>12.42</v>
      </c>
    </row>
    <row r="119" spans="1:35" x14ac:dyDescent="0.4">
      <c r="A119" s="102">
        <v>28.818999999999999</v>
      </c>
      <c r="B119" s="49">
        <v>1.1159999999999899</v>
      </c>
      <c r="AD119" s="53">
        <v>21.6</v>
      </c>
      <c r="AE119" s="54">
        <v>1.36652</v>
      </c>
      <c r="AF119" s="54">
        <v>1.089</v>
      </c>
      <c r="AG119" s="53">
        <v>210.1</v>
      </c>
      <c r="AH119" s="53">
        <v>192.9</v>
      </c>
      <c r="AI119" s="55">
        <v>12.49</v>
      </c>
    </row>
    <row r="120" spans="1:35" x14ac:dyDescent="0.4">
      <c r="A120" s="102">
        <v>29.088999999999999</v>
      </c>
      <c r="B120" s="49">
        <v>1.11699999999999</v>
      </c>
      <c r="AD120" s="53">
        <v>21.7</v>
      </c>
      <c r="AE120" s="54">
        <v>1.36669</v>
      </c>
      <c r="AF120" s="54">
        <v>1.0894999999999999</v>
      </c>
      <c r="AG120" s="53">
        <v>211.3</v>
      </c>
      <c r="AH120" s="53">
        <v>193.9</v>
      </c>
      <c r="AI120" s="55">
        <v>12.56</v>
      </c>
    </row>
    <row r="121" spans="1:35" x14ac:dyDescent="0.4">
      <c r="A121" s="102">
        <v>29.359000000000002</v>
      </c>
      <c r="B121" s="49">
        <v>1.1179999999999899</v>
      </c>
      <c r="AD121" s="53">
        <v>21.8</v>
      </c>
      <c r="AE121" s="54">
        <v>1.36686</v>
      </c>
      <c r="AF121" s="54">
        <v>1.0899000000000001</v>
      </c>
      <c r="AG121" s="53">
        <v>212.4</v>
      </c>
      <c r="AH121" s="53">
        <v>194.9</v>
      </c>
      <c r="AI121" s="55">
        <v>12.62</v>
      </c>
    </row>
    <row r="122" spans="1:35" x14ac:dyDescent="0.4">
      <c r="A122" s="102">
        <v>29.629000000000001</v>
      </c>
      <c r="B122" s="49">
        <v>1.11899999999999</v>
      </c>
      <c r="AD122" s="53">
        <v>21.9</v>
      </c>
      <c r="AE122" s="54">
        <v>1.36703</v>
      </c>
      <c r="AF122" s="54">
        <v>1.0904</v>
      </c>
      <c r="AG122" s="53">
        <v>213.6</v>
      </c>
      <c r="AH122" s="53">
        <v>195.9</v>
      </c>
      <c r="AI122" s="55">
        <v>12.69</v>
      </c>
    </row>
    <row r="123" spans="1:35" x14ac:dyDescent="0.4">
      <c r="A123" s="102">
        <v>29.899000000000001</v>
      </c>
      <c r="B123" s="49">
        <v>1.1199999999999899</v>
      </c>
      <c r="AD123" s="53">
        <v>22</v>
      </c>
      <c r="AE123" s="54">
        <v>1.3672</v>
      </c>
      <c r="AF123" s="54">
        <v>1.0908</v>
      </c>
      <c r="AG123" s="53">
        <v>214.7</v>
      </c>
      <c r="AH123" s="53">
        <v>196.8</v>
      </c>
      <c r="AI123" s="55">
        <v>12.76</v>
      </c>
    </row>
    <row r="124" spans="1:35" x14ac:dyDescent="0.4">
      <c r="A124" s="102">
        <v>30.169</v>
      </c>
      <c r="B124" s="49">
        <v>1.12099999999999</v>
      </c>
      <c r="AD124" s="53">
        <v>22.1</v>
      </c>
      <c r="AE124" s="54">
        <v>1.36737</v>
      </c>
      <c r="AF124" s="54">
        <v>1.0912999999999999</v>
      </c>
      <c r="AG124" s="53">
        <v>215.9</v>
      </c>
      <c r="AH124" s="53">
        <v>197.8</v>
      </c>
      <c r="AI124" s="55">
        <v>12.83</v>
      </c>
    </row>
    <row r="125" spans="1:35" x14ac:dyDescent="0.4">
      <c r="A125" s="102">
        <v>30.439</v>
      </c>
      <c r="B125" s="49">
        <v>1.1219999999999899</v>
      </c>
      <c r="AD125" s="53">
        <v>22.2</v>
      </c>
      <c r="AE125" s="54">
        <v>1.36754</v>
      </c>
      <c r="AF125" s="54">
        <v>1.0916999999999999</v>
      </c>
      <c r="AG125" s="53">
        <v>217</v>
      </c>
      <c r="AH125" s="53">
        <v>198.8</v>
      </c>
      <c r="AI125" s="55">
        <v>12.9</v>
      </c>
    </row>
    <row r="126" spans="1:35" x14ac:dyDescent="0.4">
      <c r="A126" s="102">
        <v>30.709</v>
      </c>
      <c r="B126" s="49">
        <v>1.12299999999999</v>
      </c>
      <c r="AD126" s="53">
        <v>22.3</v>
      </c>
      <c r="AE126" s="54">
        <v>1.36771</v>
      </c>
      <c r="AF126" s="54">
        <v>1.0922000000000001</v>
      </c>
      <c r="AG126" s="53">
        <v>218.2</v>
      </c>
      <c r="AH126" s="53">
        <v>199.7</v>
      </c>
      <c r="AI126" s="55">
        <v>12.97</v>
      </c>
    </row>
    <row r="127" spans="1:35" x14ac:dyDescent="0.4">
      <c r="A127" s="102">
        <v>30.978999999999999</v>
      </c>
      <c r="B127" s="49">
        <v>1.1239999999999899</v>
      </c>
      <c r="AD127" s="53">
        <v>22.4</v>
      </c>
      <c r="AE127" s="54">
        <v>1.3678699999999999</v>
      </c>
      <c r="AF127" s="54">
        <v>1.0927</v>
      </c>
      <c r="AG127" s="53">
        <v>219.3</v>
      </c>
      <c r="AH127" s="53">
        <v>200.7</v>
      </c>
      <c r="AI127" s="55">
        <v>13.03</v>
      </c>
    </row>
    <row r="128" spans="1:35" x14ac:dyDescent="0.4">
      <c r="A128" s="102">
        <v>31.248999999999999</v>
      </c>
      <c r="B128" s="49">
        <v>1.12499999999999</v>
      </c>
      <c r="AD128" s="53">
        <v>22.5</v>
      </c>
      <c r="AE128" s="54">
        <v>1.3680399999999999</v>
      </c>
      <c r="AF128" s="54">
        <v>1.0931</v>
      </c>
      <c r="AG128" s="53">
        <v>220.5</v>
      </c>
      <c r="AH128" s="53">
        <v>201.7</v>
      </c>
      <c r="AI128" s="55">
        <v>13.1</v>
      </c>
    </row>
    <row r="129" spans="1:35" x14ac:dyDescent="0.4">
      <c r="A129" s="102">
        <v>31.518999999999998</v>
      </c>
      <c r="B129" s="49">
        <v>1.1259999999999899</v>
      </c>
      <c r="AD129" s="53">
        <v>22.6</v>
      </c>
      <c r="AE129" s="54">
        <v>1.3682099999999999</v>
      </c>
      <c r="AF129" s="54">
        <v>1.0935999999999999</v>
      </c>
      <c r="AG129" s="53">
        <v>221.6</v>
      </c>
      <c r="AH129" s="53">
        <v>202.6</v>
      </c>
      <c r="AI129" s="55">
        <v>13.17</v>
      </c>
    </row>
    <row r="130" spans="1:35" x14ac:dyDescent="0.4">
      <c r="A130" s="102">
        <v>31.789000000000001</v>
      </c>
      <c r="B130" s="49">
        <v>1.12699999999999</v>
      </c>
      <c r="AD130" s="53">
        <v>22.7</v>
      </c>
      <c r="AE130" s="54">
        <v>1.3683799999999999</v>
      </c>
      <c r="AF130" s="54">
        <v>1.0940000000000001</v>
      </c>
      <c r="AG130" s="53">
        <v>222.8</v>
      </c>
      <c r="AH130" s="53">
        <v>203.6</v>
      </c>
      <c r="AI130" s="55">
        <v>13.24</v>
      </c>
    </row>
    <row r="131" spans="1:35" x14ac:dyDescent="0.4">
      <c r="A131" s="102">
        <v>32.058999999999997</v>
      </c>
      <c r="B131" s="49">
        <v>1.1279999999999899</v>
      </c>
      <c r="AD131" s="53">
        <v>22.8</v>
      </c>
      <c r="AE131" s="54">
        <v>1.3685499999999999</v>
      </c>
      <c r="AF131" s="54">
        <v>1.0945</v>
      </c>
      <c r="AG131" s="53">
        <v>223.9</v>
      </c>
      <c r="AH131" s="53">
        <v>204.6</v>
      </c>
      <c r="AI131" s="55">
        <v>13.31</v>
      </c>
    </row>
    <row r="132" spans="1:35" x14ac:dyDescent="0.4">
      <c r="A132" s="102">
        <v>32.329000000000001</v>
      </c>
      <c r="B132" s="49">
        <v>1.12899999999999</v>
      </c>
      <c r="AD132" s="53">
        <v>22.9</v>
      </c>
      <c r="AE132" s="54">
        <v>1.3687199999999999</v>
      </c>
      <c r="AF132" s="54">
        <v>1.095</v>
      </c>
      <c r="AG132" s="53">
        <v>225.1</v>
      </c>
      <c r="AH132" s="53">
        <v>205.5</v>
      </c>
      <c r="AI132" s="55">
        <v>13.38</v>
      </c>
    </row>
    <row r="133" spans="1:35" x14ac:dyDescent="0.4">
      <c r="A133" s="102">
        <v>32.598999999999997</v>
      </c>
      <c r="B133" s="49">
        <v>1.1299999999999899</v>
      </c>
      <c r="AD133" s="53">
        <v>23</v>
      </c>
      <c r="AE133" s="54">
        <v>1.3688899999999999</v>
      </c>
      <c r="AF133" s="54">
        <v>1.0953999999999999</v>
      </c>
      <c r="AG133" s="53">
        <v>226.2</v>
      </c>
      <c r="AH133" s="53">
        <v>206.5</v>
      </c>
      <c r="AI133" s="55">
        <v>13.44</v>
      </c>
    </row>
    <row r="134" spans="1:35" x14ac:dyDescent="0.4">
      <c r="A134" s="102">
        <v>32.869</v>
      </c>
      <c r="B134" s="49">
        <v>1.13099999999999</v>
      </c>
      <c r="AD134" s="53">
        <v>23.1</v>
      </c>
      <c r="AE134" s="54">
        <v>1.3690599999999999</v>
      </c>
      <c r="AF134" s="54">
        <v>1.0959000000000001</v>
      </c>
      <c r="AG134" s="53">
        <v>227.4</v>
      </c>
      <c r="AH134" s="53">
        <v>207.5</v>
      </c>
      <c r="AI134" s="55">
        <v>13.51</v>
      </c>
    </row>
    <row r="135" spans="1:35" x14ac:dyDescent="0.4">
      <c r="A135" s="102">
        <v>33.139000000000003</v>
      </c>
      <c r="B135" s="49">
        <v>1.1319999999999899</v>
      </c>
      <c r="AD135" s="53">
        <v>23.2</v>
      </c>
      <c r="AE135" s="54">
        <v>1.36924</v>
      </c>
      <c r="AF135" s="54">
        <v>1.0964</v>
      </c>
      <c r="AG135" s="53">
        <v>228.5</v>
      </c>
      <c r="AH135" s="53">
        <v>208.4</v>
      </c>
      <c r="AI135" s="55">
        <v>13.58</v>
      </c>
    </row>
    <row r="136" spans="1:35" x14ac:dyDescent="0.4">
      <c r="A136" s="102">
        <v>33.408999999999999</v>
      </c>
      <c r="B136" s="49">
        <v>1.13299999999998</v>
      </c>
      <c r="AD136" s="53">
        <v>23.3</v>
      </c>
      <c r="AE136" s="54">
        <v>1.36941</v>
      </c>
      <c r="AF136" s="54">
        <v>1.0968</v>
      </c>
      <c r="AG136" s="53">
        <v>229.7</v>
      </c>
      <c r="AH136" s="53">
        <v>209.4</v>
      </c>
      <c r="AI136" s="55">
        <v>13.65</v>
      </c>
    </row>
    <row r="137" spans="1:35" x14ac:dyDescent="0.4">
      <c r="A137" s="102">
        <v>33.679000000000002</v>
      </c>
      <c r="B137" s="49">
        <v>1.1339999999999899</v>
      </c>
      <c r="AD137" s="53">
        <v>23.4</v>
      </c>
      <c r="AE137" s="54">
        <v>1.36958</v>
      </c>
      <c r="AF137" s="54">
        <v>1.0972999999999999</v>
      </c>
      <c r="AG137" s="53">
        <v>230.8</v>
      </c>
      <c r="AH137" s="53">
        <v>210.4</v>
      </c>
      <c r="AI137" s="55">
        <v>13.72</v>
      </c>
    </row>
    <row r="138" spans="1:35" x14ac:dyDescent="0.4">
      <c r="A138" s="102">
        <v>33.948999999999998</v>
      </c>
      <c r="B138" s="49">
        <v>1.13499999999998</v>
      </c>
      <c r="AD138" s="53">
        <v>23.5</v>
      </c>
      <c r="AE138" s="54">
        <v>1.36975</v>
      </c>
      <c r="AF138" s="54">
        <v>1.0976999999999999</v>
      </c>
      <c r="AG138" s="53">
        <v>232</v>
      </c>
      <c r="AH138" s="53">
        <v>211.3</v>
      </c>
      <c r="AI138" s="55">
        <v>13.79</v>
      </c>
    </row>
    <row r="139" spans="1:35" x14ac:dyDescent="0.4">
      <c r="A139" s="102">
        <v>34.219000000000001</v>
      </c>
      <c r="B139" s="49">
        <v>1.1359999999999899</v>
      </c>
      <c r="AD139" s="53">
        <v>23.6</v>
      </c>
      <c r="AE139" s="54">
        <v>1.36992</v>
      </c>
      <c r="AF139" s="54">
        <v>1.0982000000000001</v>
      </c>
      <c r="AG139" s="53">
        <v>233.2</v>
      </c>
      <c r="AH139" s="53">
        <v>212.3</v>
      </c>
      <c r="AI139" s="55">
        <v>13.86</v>
      </c>
    </row>
    <row r="140" spans="1:35" x14ac:dyDescent="0.4">
      <c r="A140" s="102">
        <v>34.488999999999997</v>
      </c>
      <c r="B140" s="49">
        <v>1.13699999999998</v>
      </c>
      <c r="AD140" s="53">
        <v>23.7</v>
      </c>
      <c r="AE140" s="54">
        <v>1.37009</v>
      </c>
      <c r="AF140" s="54">
        <v>1.0987</v>
      </c>
      <c r="AG140" s="53">
        <v>234.3</v>
      </c>
      <c r="AH140" s="53">
        <v>213.3</v>
      </c>
      <c r="AI140" s="55">
        <v>13.92</v>
      </c>
    </row>
    <row r="141" spans="1:35" x14ac:dyDescent="0.4">
      <c r="A141" s="102">
        <v>34.759</v>
      </c>
      <c r="B141" s="49">
        <v>1.1379999999999899</v>
      </c>
      <c r="AD141" s="53">
        <v>23.8</v>
      </c>
      <c r="AE141" s="54">
        <v>1.37026</v>
      </c>
      <c r="AF141" s="54">
        <v>1.0991</v>
      </c>
      <c r="AG141" s="53">
        <v>235.5</v>
      </c>
      <c r="AH141" s="53">
        <v>214.2</v>
      </c>
      <c r="AI141" s="55">
        <v>14</v>
      </c>
    </row>
    <row r="142" spans="1:35" x14ac:dyDescent="0.4">
      <c r="A142" s="102">
        <v>35.029000000000003</v>
      </c>
      <c r="B142" s="49">
        <v>1.13899999999998</v>
      </c>
      <c r="AD142" s="53">
        <v>23.9</v>
      </c>
      <c r="AE142" s="54">
        <v>1.37043</v>
      </c>
      <c r="AF142" s="54">
        <v>1.0995999999999999</v>
      </c>
      <c r="AG142" s="53">
        <v>236.6</v>
      </c>
      <c r="AH142" s="53">
        <v>215.2</v>
      </c>
      <c r="AI142" s="55">
        <v>14.06</v>
      </c>
    </row>
    <row r="143" spans="1:35" x14ac:dyDescent="0.4">
      <c r="A143" s="102">
        <v>35.298999999999999</v>
      </c>
      <c r="B143" s="49">
        <v>1.1399999999999899</v>
      </c>
      <c r="AD143" s="53">
        <v>24</v>
      </c>
      <c r="AE143" s="54">
        <v>1.3706</v>
      </c>
      <c r="AF143" s="54">
        <v>1.1001000000000001</v>
      </c>
      <c r="AG143" s="53">
        <v>237.8</v>
      </c>
      <c r="AH143" s="53">
        <v>216.2</v>
      </c>
      <c r="AI143" s="55">
        <v>14.13</v>
      </c>
    </row>
    <row r="144" spans="1:35" x14ac:dyDescent="0.4">
      <c r="A144" s="102">
        <v>35.569000000000003</v>
      </c>
      <c r="B144" s="49">
        <v>1.14099999999998</v>
      </c>
      <c r="AD144" s="53">
        <v>24.1</v>
      </c>
      <c r="AE144" s="54">
        <v>1.3707800000000001</v>
      </c>
      <c r="AF144" s="54">
        <v>1.1005</v>
      </c>
      <c r="AG144" s="53">
        <v>239</v>
      </c>
      <c r="AH144" s="53">
        <v>217.1</v>
      </c>
      <c r="AI144" s="55">
        <v>14.2</v>
      </c>
    </row>
    <row r="145" spans="1:35" x14ac:dyDescent="0.4">
      <c r="A145" s="102">
        <v>35.838999999999999</v>
      </c>
      <c r="B145" s="49">
        <v>1.1419999999999799</v>
      </c>
      <c r="AD145" s="53">
        <v>24.2</v>
      </c>
      <c r="AE145" s="54">
        <v>1.3709499999999999</v>
      </c>
      <c r="AF145" s="54">
        <v>1.101</v>
      </c>
      <c r="AG145" s="53">
        <v>240.1</v>
      </c>
      <c r="AH145" s="53">
        <v>218.1</v>
      </c>
      <c r="AI145" s="55">
        <v>14.27</v>
      </c>
    </row>
    <row r="146" spans="1:35" x14ac:dyDescent="0.4">
      <c r="A146" s="102">
        <v>36.109000000000002</v>
      </c>
      <c r="B146" s="49">
        <v>1.14299999999998</v>
      </c>
      <c r="AD146" s="53">
        <v>24.3</v>
      </c>
      <c r="AE146" s="54">
        <v>1.3711199999999999</v>
      </c>
      <c r="AF146" s="54">
        <v>1.1014999999999999</v>
      </c>
      <c r="AG146" s="53">
        <v>241.3</v>
      </c>
      <c r="AH146" s="53">
        <v>219.1</v>
      </c>
      <c r="AI146" s="55">
        <v>14.34</v>
      </c>
    </row>
    <row r="147" spans="1:35" x14ac:dyDescent="0.4">
      <c r="A147" s="102">
        <v>36.378999999999998</v>
      </c>
      <c r="B147" s="49">
        <v>1.1439999999999799</v>
      </c>
      <c r="AD147" s="53">
        <v>24.4</v>
      </c>
      <c r="AE147" s="54">
        <v>1.3712899999999999</v>
      </c>
      <c r="AF147" s="54">
        <v>1.1019000000000001</v>
      </c>
      <c r="AG147" s="53">
        <v>242.5</v>
      </c>
      <c r="AH147" s="53">
        <v>220</v>
      </c>
      <c r="AI147" s="55">
        <v>14.41</v>
      </c>
    </row>
    <row r="148" spans="1:35" x14ac:dyDescent="0.4">
      <c r="A148" s="102">
        <v>36.649000000000001</v>
      </c>
      <c r="B148" s="49">
        <v>1.14499999999998</v>
      </c>
      <c r="AD148" s="53">
        <v>24.5</v>
      </c>
      <c r="AE148" s="54">
        <v>1.3714599999999999</v>
      </c>
      <c r="AF148" s="54">
        <v>1.1024</v>
      </c>
      <c r="AG148" s="53">
        <v>243.6</v>
      </c>
      <c r="AH148" s="53">
        <v>221</v>
      </c>
      <c r="AI148" s="55">
        <v>14.48</v>
      </c>
    </row>
    <row r="149" spans="1:35" x14ac:dyDescent="0.4">
      <c r="A149" s="102">
        <v>36.918999999999997</v>
      </c>
      <c r="B149" s="49">
        <v>1.1459999999999799</v>
      </c>
      <c r="AD149" s="53">
        <v>24.6</v>
      </c>
      <c r="AE149" s="54">
        <v>1.37164</v>
      </c>
      <c r="AF149" s="54">
        <v>1.1029</v>
      </c>
      <c r="AG149" s="53">
        <v>244.8</v>
      </c>
      <c r="AH149" s="53">
        <v>222</v>
      </c>
      <c r="AI149" s="55">
        <v>14.55</v>
      </c>
    </row>
    <row r="150" spans="1:35" x14ac:dyDescent="0.4">
      <c r="A150" s="102">
        <v>37.189</v>
      </c>
      <c r="B150" s="49">
        <v>1.14699999999998</v>
      </c>
      <c r="AD150" s="53">
        <v>24.7</v>
      </c>
      <c r="AE150" s="54">
        <v>1.37181</v>
      </c>
      <c r="AF150" s="54">
        <v>1.1032999999999999</v>
      </c>
      <c r="AG150" s="53">
        <v>246</v>
      </c>
      <c r="AH150" s="53">
        <v>222.9</v>
      </c>
      <c r="AI150" s="55">
        <v>14.62</v>
      </c>
    </row>
    <row r="151" spans="1:35" x14ac:dyDescent="0.4">
      <c r="A151" s="102">
        <v>37.459000000000003</v>
      </c>
      <c r="B151" s="49">
        <v>1.1479999999999799</v>
      </c>
      <c r="AD151" s="53">
        <v>24.8</v>
      </c>
      <c r="AE151" s="54">
        <v>1.37198</v>
      </c>
      <c r="AF151" s="54">
        <v>1.1037999999999999</v>
      </c>
      <c r="AG151" s="53">
        <v>247.1</v>
      </c>
      <c r="AH151" s="53">
        <v>223.9</v>
      </c>
      <c r="AI151" s="55">
        <v>14.69</v>
      </c>
    </row>
    <row r="152" spans="1:35" x14ac:dyDescent="0.4">
      <c r="A152" s="102">
        <v>37.728999999999999</v>
      </c>
      <c r="B152" s="49">
        <v>1.14899999999998</v>
      </c>
      <c r="AD152" s="53">
        <v>24.9</v>
      </c>
      <c r="AE152" s="54">
        <v>1.37216</v>
      </c>
      <c r="AF152" s="54">
        <v>1.1043000000000001</v>
      </c>
      <c r="AG152" s="53">
        <v>248.3</v>
      </c>
      <c r="AH152" s="53">
        <v>224.8</v>
      </c>
      <c r="AI152" s="55">
        <v>14.76</v>
      </c>
    </row>
    <row r="153" spans="1:35" x14ac:dyDescent="0.4">
      <c r="A153" s="102">
        <v>37.999000000000002</v>
      </c>
      <c r="B153" s="49">
        <v>1.1499999999999799</v>
      </c>
      <c r="AD153" s="53">
        <v>25</v>
      </c>
      <c r="AE153" s="54">
        <v>1.37233</v>
      </c>
      <c r="AF153" s="54">
        <v>1.1047</v>
      </c>
      <c r="AG153" s="53">
        <v>249.5</v>
      </c>
      <c r="AH153" s="53">
        <v>225.8</v>
      </c>
      <c r="AI153" s="55">
        <v>14.83</v>
      </c>
    </row>
    <row r="154" spans="1:35" x14ac:dyDescent="0.4">
      <c r="A154" s="102">
        <v>38.268999999999998</v>
      </c>
      <c r="B154" s="49">
        <v>1.15099999999998</v>
      </c>
      <c r="AD154" s="53">
        <v>25.1</v>
      </c>
      <c r="AE154" s="54">
        <v>1.3725000000000001</v>
      </c>
      <c r="AF154" s="54">
        <v>1.1052</v>
      </c>
      <c r="AG154" s="53">
        <v>250.6</v>
      </c>
      <c r="AH154" s="53">
        <v>226.8</v>
      </c>
      <c r="AI154" s="55">
        <v>14.89</v>
      </c>
    </row>
    <row r="155" spans="1:35" x14ac:dyDescent="0.4">
      <c r="A155" s="102">
        <v>38.539000000000001</v>
      </c>
      <c r="B155" s="49">
        <v>1.1519999999999799</v>
      </c>
      <c r="AD155" s="53">
        <v>25.2</v>
      </c>
      <c r="AE155" s="54">
        <v>1.3726700000000001</v>
      </c>
      <c r="AF155" s="54">
        <v>1.1056999999999999</v>
      </c>
      <c r="AG155" s="53">
        <v>251.8</v>
      </c>
      <c r="AH155" s="53">
        <v>227.7</v>
      </c>
      <c r="AI155" s="55">
        <v>14.96</v>
      </c>
    </row>
    <row r="156" spans="1:35" x14ac:dyDescent="0.4">
      <c r="A156" s="102">
        <v>38.808999999999997</v>
      </c>
      <c r="B156" s="49">
        <v>1.15299999999998</v>
      </c>
      <c r="AD156" s="53">
        <v>25.3</v>
      </c>
      <c r="AE156" s="54">
        <v>1.3728499999999999</v>
      </c>
      <c r="AF156" s="54">
        <v>1.1062000000000001</v>
      </c>
      <c r="AG156" s="53">
        <v>253</v>
      </c>
      <c r="AH156" s="53">
        <v>228.7</v>
      </c>
      <c r="AI156" s="55">
        <v>15.04</v>
      </c>
    </row>
    <row r="157" spans="1:35" x14ac:dyDescent="0.4">
      <c r="A157" s="102">
        <v>39.079000000000001</v>
      </c>
      <c r="B157" s="49">
        <v>1.1539999999999799</v>
      </c>
      <c r="AD157" s="53">
        <v>25.4</v>
      </c>
      <c r="AE157" s="54">
        <v>1.3730199999999999</v>
      </c>
      <c r="AF157" s="54">
        <v>1.1066</v>
      </c>
      <c r="AG157" s="53">
        <v>254.1</v>
      </c>
      <c r="AH157" s="53">
        <v>229.7</v>
      </c>
      <c r="AI157" s="55">
        <v>15.1</v>
      </c>
    </row>
    <row r="158" spans="1:35" x14ac:dyDescent="0.4">
      <c r="A158" s="102">
        <v>39.348999999999997</v>
      </c>
      <c r="B158" s="49">
        <v>1.15499999999998</v>
      </c>
      <c r="AD158" s="53">
        <v>25.5</v>
      </c>
      <c r="AE158" s="54">
        <v>1.3731899999999999</v>
      </c>
      <c r="AF158" s="54">
        <v>1.1071</v>
      </c>
      <c r="AG158" s="53">
        <v>255.3</v>
      </c>
      <c r="AH158" s="53">
        <v>230.6</v>
      </c>
      <c r="AI158" s="55">
        <v>15.17</v>
      </c>
    </row>
    <row r="159" spans="1:35" x14ac:dyDescent="0.4">
      <c r="A159" s="102">
        <v>39.619</v>
      </c>
      <c r="B159" s="49">
        <v>1.1559999999999799</v>
      </c>
      <c r="AD159" s="53">
        <v>25.6</v>
      </c>
      <c r="AE159" s="54">
        <v>1.37337</v>
      </c>
      <c r="AF159" s="54">
        <v>1.1075999999999999</v>
      </c>
      <c r="AG159" s="53">
        <v>256.5</v>
      </c>
      <c r="AH159" s="53">
        <v>231.6</v>
      </c>
      <c r="AI159" s="55">
        <v>15.24</v>
      </c>
    </row>
    <row r="160" spans="1:35" x14ac:dyDescent="0.4">
      <c r="A160" s="102">
        <v>39.889000000000003</v>
      </c>
      <c r="B160" s="49">
        <v>1.15699999999998</v>
      </c>
      <c r="AD160" s="53">
        <v>25.7</v>
      </c>
      <c r="AE160" s="54">
        <v>1.37354</v>
      </c>
      <c r="AF160" s="54">
        <v>1.1080000000000001</v>
      </c>
      <c r="AG160" s="53">
        <v>257.7</v>
      </c>
      <c r="AH160" s="53">
        <v>232.5</v>
      </c>
      <c r="AI160" s="55">
        <v>15.32</v>
      </c>
    </row>
    <row r="161" spans="1:35" x14ac:dyDescent="0.4">
      <c r="A161" s="102">
        <v>40.158999999999999</v>
      </c>
      <c r="B161" s="49">
        <v>1.1579999999999799</v>
      </c>
      <c r="AD161" s="53">
        <v>25.8</v>
      </c>
      <c r="AE161" s="54">
        <v>1.3737200000000001</v>
      </c>
      <c r="AF161" s="54">
        <v>1.1085</v>
      </c>
      <c r="AG161" s="53">
        <v>258.8</v>
      </c>
      <c r="AH161" s="53">
        <v>233.5</v>
      </c>
      <c r="AI161" s="55">
        <v>15.38</v>
      </c>
    </row>
    <row r="162" spans="1:35" x14ac:dyDescent="0.4">
      <c r="A162" s="102">
        <v>40.429000000000002</v>
      </c>
      <c r="B162" s="49">
        <v>1.15899999999998</v>
      </c>
      <c r="AD162" s="53">
        <v>25.9</v>
      </c>
      <c r="AE162" s="54">
        <v>1.3738900000000001</v>
      </c>
      <c r="AF162" s="54">
        <v>1.109</v>
      </c>
      <c r="AG162" s="53">
        <v>260</v>
      </c>
      <c r="AH162" s="53">
        <v>234.5</v>
      </c>
      <c r="AI162" s="55">
        <v>15.45</v>
      </c>
    </row>
    <row r="163" spans="1:35" x14ac:dyDescent="0.4">
      <c r="A163" s="102">
        <v>40.698999999999998</v>
      </c>
      <c r="B163" s="49">
        <v>1.1599999999999799</v>
      </c>
      <c r="AD163" s="53">
        <v>26</v>
      </c>
      <c r="AE163" s="54">
        <v>1.3740699999999999</v>
      </c>
      <c r="AF163" s="54">
        <v>1.1094999999999999</v>
      </c>
      <c r="AG163" s="53">
        <v>261.2</v>
      </c>
      <c r="AH163" s="53">
        <v>235.4</v>
      </c>
      <c r="AI163" s="55">
        <v>15.52</v>
      </c>
    </row>
    <row r="164" spans="1:35" x14ac:dyDescent="0.4">
      <c r="A164" s="102">
        <v>40.969000000000001</v>
      </c>
      <c r="B164" s="49">
        <v>1.16099999999998</v>
      </c>
      <c r="AD164" s="53">
        <v>26.1</v>
      </c>
      <c r="AE164" s="54">
        <v>1.3742399999999999</v>
      </c>
      <c r="AF164" s="54">
        <v>1.1099000000000001</v>
      </c>
      <c r="AG164" s="53">
        <v>262.39999999999998</v>
      </c>
      <c r="AH164" s="53">
        <v>236.4</v>
      </c>
      <c r="AI164" s="55">
        <v>15.59</v>
      </c>
    </row>
    <row r="165" spans="1:35" x14ac:dyDescent="0.4">
      <c r="A165" s="102">
        <v>41.238999999999997</v>
      </c>
      <c r="B165" s="49">
        <v>1.1619999999999799</v>
      </c>
      <c r="AD165" s="53">
        <v>26.2</v>
      </c>
      <c r="AE165" s="54">
        <v>1.3744099999999999</v>
      </c>
      <c r="AF165" s="54">
        <v>1.1104000000000001</v>
      </c>
      <c r="AG165" s="53">
        <v>263.60000000000002</v>
      </c>
      <c r="AH165" s="53">
        <v>237.3</v>
      </c>
      <c r="AI165" s="55">
        <v>15.67</v>
      </c>
    </row>
    <row r="166" spans="1:35" x14ac:dyDescent="0.4">
      <c r="A166" s="102">
        <v>41.509</v>
      </c>
      <c r="B166" s="49">
        <v>1.16299999999998</v>
      </c>
      <c r="AD166" s="53">
        <v>26.3</v>
      </c>
      <c r="AE166" s="54">
        <v>1.37459</v>
      </c>
      <c r="AF166" s="54">
        <v>1.1109</v>
      </c>
      <c r="AG166" s="53">
        <v>264.7</v>
      </c>
      <c r="AH166" s="53">
        <v>238.3</v>
      </c>
      <c r="AI166" s="55">
        <v>15.73</v>
      </c>
    </row>
    <row r="167" spans="1:35" x14ac:dyDescent="0.4">
      <c r="A167" s="102">
        <v>41.779000000000003</v>
      </c>
      <c r="B167" s="49">
        <v>1.1639999999999799</v>
      </c>
      <c r="AD167" s="53">
        <v>26.4</v>
      </c>
      <c r="AE167" s="54">
        <v>1.37476</v>
      </c>
      <c r="AF167" s="54">
        <v>1.1113999999999999</v>
      </c>
      <c r="AG167" s="53">
        <v>265.89999999999998</v>
      </c>
      <c r="AH167" s="53">
        <v>239.3</v>
      </c>
      <c r="AI167" s="55">
        <v>15.8</v>
      </c>
    </row>
    <row r="168" spans="1:35" x14ac:dyDescent="0.4">
      <c r="A168" s="102">
        <v>42.048999999999999</v>
      </c>
      <c r="B168" s="49">
        <v>1.1649999999999801</v>
      </c>
      <c r="AD168" s="53">
        <v>26.5</v>
      </c>
      <c r="AE168" s="54">
        <v>1.3749400000000001</v>
      </c>
      <c r="AF168" s="54">
        <v>1.1117999999999999</v>
      </c>
      <c r="AG168" s="53">
        <v>267.10000000000002</v>
      </c>
      <c r="AH168" s="53">
        <v>240.2</v>
      </c>
      <c r="AI168" s="55">
        <v>15.87</v>
      </c>
    </row>
    <row r="169" spans="1:35" x14ac:dyDescent="0.4">
      <c r="A169" s="102">
        <v>42.319000000000003</v>
      </c>
      <c r="B169" s="49">
        <v>1.1659999999999799</v>
      </c>
      <c r="AD169" s="53">
        <v>26.6</v>
      </c>
      <c r="AE169" s="54">
        <v>1.3751100000000001</v>
      </c>
      <c r="AF169" s="54">
        <v>1.1123000000000001</v>
      </c>
      <c r="AG169" s="53">
        <v>268.3</v>
      </c>
      <c r="AH169" s="53">
        <v>241.2</v>
      </c>
      <c r="AI169" s="55">
        <v>15.95</v>
      </c>
    </row>
    <row r="170" spans="1:35" x14ac:dyDescent="0.4">
      <c r="A170" s="102">
        <v>42.588999999999999</v>
      </c>
      <c r="B170" s="49">
        <v>1.1669999999999801</v>
      </c>
      <c r="AD170" s="53">
        <v>26.7</v>
      </c>
      <c r="AE170" s="54">
        <v>1.3752899999999999</v>
      </c>
      <c r="AF170" s="54">
        <v>1.1128</v>
      </c>
      <c r="AG170" s="53">
        <v>269.5</v>
      </c>
      <c r="AH170" s="53">
        <v>242.1</v>
      </c>
      <c r="AI170" s="55">
        <v>16.02</v>
      </c>
    </row>
    <row r="171" spans="1:35" x14ac:dyDescent="0.4">
      <c r="A171" s="102">
        <v>42.859000000000002</v>
      </c>
      <c r="B171" s="49">
        <v>1.1679999999999799</v>
      </c>
      <c r="AD171" s="53">
        <v>26.8</v>
      </c>
      <c r="AE171" s="54">
        <v>1.3754599999999999</v>
      </c>
      <c r="AF171" s="54">
        <v>1.1133</v>
      </c>
      <c r="AG171" s="53">
        <v>270.60000000000002</v>
      </c>
      <c r="AH171" s="53">
        <v>243.1</v>
      </c>
      <c r="AI171" s="55">
        <v>16.079999999999998</v>
      </c>
    </row>
    <row r="172" spans="1:35" x14ac:dyDescent="0.4">
      <c r="A172" s="102">
        <v>43.128999999999998</v>
      </c>
      <c r="B172" s="49">
        <v>1.1689999999999801</v>
      </c>
      <c r="AD172" s="53">
        <v>26.9</v>
      </c>
      <c r="AE172" s="54">
        <v>1.37564</v>
      </c>
      <c r="AF172" s="54">
        <v>1.1137999999999999</v>
      </c>
      <c r="AG172" s="53">
        <v>271.8</v>
      </c>
      <c r="AH172" s="53">
        <v>244.1</v>
      </c>
      <c r="AI172" s="55">
        <v>16.149999999999999</v>
      </c>
    </row>
    <row r="173" spans="1:35" x14ac:dyDescent="0.4">
      <c r="A173" s="102">
        <v>43.399000000000001</v>
      </c>
      <c r="B173" s="49">
        <v>1.1699999999999799</v>
      </c>
      <c r="AD173" s="53">
        <v>27</v>
      </c>
      <c r="AE173" s="54">
        <v>1.37582</v>
      </c>
      <c r="AF173" s="54">
        <v>1.1142000000000001</v>
      </c>
      <c r="AG173" s="53">
        <v>273</v>
      </c>
      <c r="AH173" s="53">
        <v>245</v>
      </c>
      <c r="AI173" s="55">
        <v>16.22</v>
      </c>
    </row>
    <row r="174" spans="1:35" x14ac:dyDescent="0.4">
      <c r="A174" s="102">
        <v>43.668999999999997</v>
      </c>
      <c r="B174" s="49">
        <v>1.1709999999999801</v>
      </c>
      <c r="AD174" s="53">
        <v>27.1</v>
      </c>
      <c r="AE174" s="54">
        <v>1.37599</v>
      </c>
      <c r="AF174" s="54">
        <v>1.1147</v>
      </c>
      <c r="AG174" s="53">
        <v>274.2</v>
      </c>
      <c r="AH174" s="53">
        <v>246</v>
      </c>
      <c r="AI174" s="55">
        <v>16.3</v>
      </c>
    </row>
    <row r="175" spans="1:35" x14ac:dyDescent="0.4">
      <c r="A175" s="102">
        <v>43.939</v>
      </c>
      <c r="B175" s="49">
        <v>1.1719999999999799</v>
      </c>
      <c r="AD175" s="53">
        <v>27.2</v>
      </c>
      <c r="AE175" s="54">
        <v>1.3761699999999999</v>
      </c>
      <c r="AF175" s="54">
        <v>1.1152</v>
      </c>
      <c r="AG175" s="53">
        <v>275.39999999999998</v>
      </c>
      <c r="AH175" s="53">
        <v>246.9</v>
      </c>
      <c r="AI175" s="55">
        <v>16.37</v>
      </c>
    </row>
    <row r="176" spans="1:35" x14ac:dyDescent="0.4">
      <c r="A176" s="102">
        <v>44.209000000000003</v>
      </c>
      <c r="B176" s="49">
        <v>1.1729999999999801</v>
      </c>
      <c r="AD176" s="53">
        <v>27.3</v>
      </c>
      <c r="AE176" s="54">
        <v>1.3763399999999999</v>
      </c>
      <c r="AF176" s="54">
        <v>1.1156999999999999</v>
      </c>
      <c r="AG176" s="53">
        <v>276.60000000000002</v>
      </c>
      <c r="AH176" s="53">
        <v>247.9</v>
      </c>
      <c r="AI176" s="55">
        <v>16.440000000000001</v>
      </c>
    </row>
    <row r="177" spans="1:35" x14ac:dyDescent="0.4">
      <c r="A177" s="102">
        <v>44.478999999999999</v>
      </c>
      <c r="B177" s="49">
        <v>1.1739999999999799</v>
      </c>
      <c r="AD177" s="53">
        <v>27.4</v>
      </c>
      <c r="AE177" s="54">
        <v>1.37652</v>
      </c>
      <c r="AF177" s="54">
        <v>1.1161000000000001</v>
      </c>
      <c r="AG177" s="53">
        <v>277.8</v>
      </c>
      <c r="AH177" s="53">
        <v>248.9</v>
      </c>
      <c r="AI177" s="55">
        <v>16.510000000000002</v>
      </c>
    </row>
    <row r="178" spans="1:35" x14ac:dyDescent="0.4">
      <c r="A178" s="102">
        <v>44.749000000000002</v>
      </c>
      <c r="B178" s="49">
        <v>1.1749999999999801</v>
      </c>
      <c r="AD178" s="53">
        <v>27.5</v>
      </c>
      <c r="AE178" s="54">
        <v>1.3767</v>
      </c>
      <c r="AF178" s="54">
        <v>1.1166</v>
      </c>
      <c r="AG178" s="53">
        <v>278.89999999999998</v>
      </c>
      <c r="AH178" s="53">
        <v>249.8</v>
      </c>
      <c r="AI178" s="55">
        <v>16.579999999999998</v>
      </c>
    </row>
    <row r="179" spans="1:35" x14ac:dyDescent="0.4">
      <c r="A179" s="102">
        <v>45.018999999999998</v>
      </c>
      <c r="B179" s="49">
        <v>1.17599999999998</v>
      </c>
      <c r="AD179" s="53">
        <v>27.6</v>
      </c>
      <c r="AE179" s="54">
        <v>1.37687</v>
      </c>
      <c r="AF179" s="54">
        <v>1.1171</v>
      </c>
      <c r="AG179" s="53">
        <v>280.10000000000002</v>
      </c>
      <c r="AH179" s="53">
        <v>250.8</v>
      </c>
      <c r="AI179" s="55">
        <v>16.649999999999999</v>
      </c>
    </row>
    <row r="180" spans="1:35" x14ac:dyDescent="0.4">
      <c r="A180" s="102">
        <v>45.289000000000001</v>
      </c>
      <c r="B180" s="49">
        <v>1.1769999999999801</v>
      </c>
      <c r="AD180" s="53">
        <v>27.7</v>
      </c>
      <c r="AE180" s="54">
        <v>1.3770500000000001</v>
      </c>
      <c r="AF180" s="54">
        <v>1.1175999999999999</v>
      </c>
      <c r="AG180" s="53">
        <v>281.3</v>
      </c>
      <c r="AH180" s="53">
        <v>251.7</v>
      </c>
      <c r="AI180" s="55">
        <v>16.72</v>
      </c>
    </row>
    <row r="181" spans="1:35" x14ac:dyDescent="0.4">
      <c r="A181" s="102">
        <v>45.558999999999997</v>
      </c>
      <c r="B181" s="49">
        <v>1.17799999999998</v>
      </c>
      <c r="AD181" s="53">
        <v>27.8</v>
      </c>
      <c r="AE181" s="54">
        <v>1.37723</v>
      </c>
      <c r="AF181" s="54">
        <v>1.1181000000000001</v>
      </c>
      <c r="AG181" s="53">
        <v>282.5</v>
      </c>
      <c r="AH181" s="53">
        <v>252.7</v>
      </c>
      <c r="AI181" s="55">
        <v>16.79</v>
      </c>
    </row>
    <row r="182" spans="1:35" x14ac:dyDescent="0.4">
      <c r="A182" s="102">
        <v>45.829000000000001</v>
      </c>
      <c r="B182" s="49">
        <v>1.1789999999999801</v>
      </c>
      <c r="AD182" s="53">
        <v>27.9</v>
      </c>
      <c r="AE182" s="54">
        <v>1.3774</v>
      </c>
      <c r="AF182" s="54">
        <v>1.1185</v>
      </c>
      <c r="AG182" s="53">
        <v>283.7</v>
      </c>
      <c r="AH182" s="53">
        <v>253.6</v>
      </c>
      <c r="AI182" s="55">
        <v>16.86</v>
      </c>
    </row>
    <row r="183" spans="1:35" x14ac:dyDescent="0.4">
      <c r="A183" s="102">
        <v>46.098999999999997</v>
      </c>
      <c r="B183" s="49">
        <v>1.17999999999998</v>
      </c>
      <c r="AD183" s="53">
        <v>28</v>
      </c>
      <c r="AE183" s="54">
        <v>1.37758</v>
      </c>
      <c r="AF183" s="54">
        <v>1.119</v>
      </c>
      <c r="AG183" s="53">
        <v>284.89999999999998</v>
      </c>
      <c r="AH183" s="53">
        <v>254.6</v>
      </c>
      <c r="AI183" s="55">
        <v>16.93</v>
      </c>
    </row>
    <row r="184" spans="1:35" x14ac:dyDescent="0.4">
      <c r="A184" s="102">
        <v>46.369</v>
      </c>
      <c r="B184" s="49">
        <v>1.1809999999999801</v>
      </c>
      <c r="AD184" s="53">
        <v>28.1</v>
      </c>
      <c r="AE184" s="54">
        <v>1.3777600000000001</v>
      </c>
      <c r="AF184" s="54">
        <v>1.1194999999999999</v>
      </c>
      <c r="AG184" s="53">
        <v>286.10000000000002</v>
      </c>
      <c r="AH184" s="53">
        <v>255.5</v>
      </c>
      <c r="AI184" s="55">
        <v>17</v>
      </c>
    </row>
    <row r="185" spans="1:35" x14ac:dyDescent="0.4">
      <c r="A185" s="102">
        <v>46.639000000000003</v>
      </c>
      <c r="B185" s="49">
        <v>1.18199999999998</v>
      </c>
      <c r="AD185" s="53">
        <v>28.2</v>
      </c>
      <c r="AE185" s="54">
        <v>1.3779300000000001</v>
      </c>
      <c r="AF185" s="54">
        <v>1.1200000000000001</v>
      </c>
      <c r="AG185" s="53">
        <v>287.3</v>
      </c>
      <c r="AH185" s="53">
        <v>256.5</v>
      </c>
      <c r="AI185" s="55">
        <v>17.07</v>
      </c>
    </row>
    <row r="186" spans="1:35" x14ac:dyDescent="0.4">
      <c r="A186" s="102">
        <v>46.908999999999999</v>
      </c>
      <c r="B186" s="49">
        <v>1.1829999999999801</v>
      </c>
      <c r="AD186" s="53">
        <v>28.3</v>
      </c>
      <c r="AE186" s="54">
        <v>1.3781099999999999</v>
      </c>
      <c r="AF186" s="54">
        <v>1.1205000000000001</v>
      </c>
      <c r="AG186" s="53">
        <v>288.5</v>
      </c>
      <c r="AH186" s="53">
        <v>257.5</v>
      </c>
      <c r="AI186" s="55">
        <v>17.149999999999999</v>
      </c>
    </row>
    <row r="187" spans="1:35" x14ac:dyDescent="0.4">
      <c r="A187" s="102">
        <v>47.179000000000002</v>
      </c>
      <c r="B187" s="49">
        <v>1.18399999999998</v>
      </c>
      <c r="AD187" s="53">
        <v>28.4</v>
      </c>
      <c r="AE187" s="54">
        <v>1.37829</v>
      </c>
      <c r="AF187" s="54">
        <v>1.121</v>
      </c>
      <c r="AG187" s="53">
        <v>289.7</v>
      </c>
      <c r="AH187" s="53">
        <v>258.39999999999998</v>
      </c>
      <c r="AI187" s="55">
        <v>17.22</v>
      </c>
    </row>
    <row r="188" spans="1:35" x14ac:dyDescent="0.4">
      <c r="A188" s="102">
        <v>47.448999999999998</v>
      </c>
      <c r="B188" s="49">
        <v>1.1849999999999801</v>
      </c>
      <c r="AD188" s="53">
        <v>28.5</v>
      </c>
      <c r="AE188" s="54">
        <v>1.3784700000000001</v>
      </c>
      <c r="AF188" s="54">
        <v>1.1214</v>
      </c>
      <c r="AG188" s="53">
        <v>290.89999999999998</v>
      </c>
      <c r="AH188" s="53">
        <v>259.39999999999998</v>
      </c>
      <c r="AI188" s="55">
        <v>17.29</v>
      </c>
    </row>
    <row r="189" spans="1:35" x14ac:dyDescent="0.4">
      <c r="A189" s="102">
        <v>47.719000000000001</v>
      </c>
      <c r="B189" s="49">
        <v>1.18599999999998</v>
      </c>
      <c r="AD189" s="53">
        <v>28.6</v>
      </c>
      <c r="AE189" s="54">
        <v>1.3786400000000001</v>
      </c>
      <c r="AF189" s="54">
        <v>1.1218999999999999</v>
      </c>
      <c r="AG189" s="53">
        <v>292.10000000000002</v>
      </c>
      <c r="AH189" s="53">
        <v>260.3</v>
      </c>
      <c r="AI189" s="55">
        <v>17.36</v>
      </c>
    </row>
    <row r="190" spans="1:35" x14ac:dyDescent="0.4">
      <c r="A190" s="102">
        <v>47.988999999999997</v>
      </c>
      <c r="B190" s="49">
        <v>1.1869999999999801</v>
      </c>
      <c r="AD190" s="53">
        <v>28.7</v>
      </c>
      <c r="AE190" s="54">
        <v>1.3788199999999999</v>
      </c>
      <c r="AF190" s="54">
        <v>1.1224000000000001</v>
      </c>
      <c r="AG190" s="53">
        <v>293.3</v>
      </c>
      <c r="AH190" s="53">
        <v>261.3</v>
      </c>
      <c r="AI190" s="55">
        <v>17.43</v>
      </c>
    </row>
    <row r="191" spans="1:35" x14ac:dyDescent="0.4">
      <c r="A191" s="102">
        <v>48.259</v>
      </c>
      <c r="B191" s="49">
        <v>1.18799999999998</v>
      </c>
      <c r="AD191" s="53">
        <v>28.8</v>
      </c>
      <c r="AE191" s="54">
        <v>1.379</v>
      </c>
      <c r="AF191" s="54">
        <v>1.1229</v>
      </c>
      <c r="AG191" s="53">
        <v>294.5</v>
      </c>
      <c r="AH191" s="53">
        <v>262.2</v>
      </c>
      <c r="AI191" s="55">
        <v>17.5</v>
      </c>
    </row>
    <row r="192" spans="1:35" x14ac:dyDescent="0.4">
      <c r="A192" s="102">
        <v>48.529000000000003</v>
      </c>
      <c r="B192" s="49">
        <v>1.1889999999999801</v>
      </c>
      <c r="AD192" s="53">
        <v>28.9</v>
      </c>
      <c r="AE192" s="54">
        <v>1.3791800000000001</v>
      </c>
      <c r="AF192" s="54">
        <v>1.1234</v>
      </c>
      <c r="AG192" s="53">
        <v>295.7</v>
      </c>
      <c r="AH192" s="53">
        <v>263.2</v>
      </c>
      <c r="AI192" s="55">
        <v>17.57</v>
      </c>
    </row>
    <row r="193" spans="1:35" x14ac:dyDescent="0.4">
      <c r="A193" s="102">
        <v>48.798999999999999</v>
      </c>
      <c r="B193" s="49">
        <v>1.18999999999998</v>
      </c>
      <c r="AD193" s="53">
        <v>29</v>
      </c>
      <c r="AE193" s="54">
        <v>1.3793599999999999</v>
      </c>
      <c r="AF193" s="54">
        <v>1.1238999999999999</v>
      </c>
      <c r="AG193" s="53">
        <v>296.89999999999998</v>
      </c>
      <c r="AH193" s="53">
        <v>264.2</v>
      </c>
      <c r="AI193" s="55">
        <v>17.64</v>
      </c>
    </row>
    <row r="194" spans="1:35" x14ac:dyDescent="0.4">
      <c r="A194" s="102">
        <v>49.069000000000003</v>
      </c>
      <c r="B194" s="49">
        <v>1.1909999999999801</v>
      </c>
      <c r="AD194" s="53">
        <v>29.1</v>
      </c>
      <c r="AE194" s="54">
        <v>1.37954</v>
      </c>
      <c r="AF194" s="54">
        <v>1.1244000000000001</v>
      </c>
      <c r="AG194" s="53">
        <v>298.10000000000002</v>
      </c>
      <c r="AH194" s="53">
        <v>265.10000000000002</v>
      </c>
      <c r="AI194" s="55">
        <v>17.72</v>
      </c>
    </row>
    <row r="195" spans="1:35" x14ac:dyDescent="0.4">
      <c r="A195" s="102">
        <v>49.338999999999999</v>
      </c>
      <c r="B195" s="49">
        <v>1.19199999999998</v>
      </c>
      <c r="AD195" s="53">
        <v>29.2</v>
      </c>
      <c r="AE195" s="54">
        <v>1.3797200000000001</v>
      </c>
      <c r="AF195" s="54">
        <v>1.1248</v>
      </c>
      <c r="AG195" s="53">
        <v>299.3</v>
      </c>
      <c r="AH195" s="53">
        <v>266.10000000000002</v>
      </c>
      <c r="AI195" s="55">
        <v>17.79</v>
      </c>
    </row>
    <row r="196" spans="1:35" x14ac:dyDescent="0.4">
      <c r="A196" s="102">
        <v>49.609000000000002</v>
      </c>
      <c r="B196" s="49">
        <v>1.1929999999999801</v>
      </c>
      <c r="AD196" s="53">
        <v>29.3</v>
      </c>
      <c r="AE196" s="54">
        <v>1.3798900000000001</v>
      </c>
      <c r="AF196" s="54">
        <v>1.1253</v>
      </c>
      <c r="AG196" s="53">
        <v>300.5</v>
      </c>
      <c r="AH196" s="53">
        <v>267</v>
      </c>
      <c r="AI196" s="55">
        <v>17.86</v>
      </c>
    </row>
    <row r="197" spans="1:35" x14ac:dyDescent="0.4">
      <c r="A197" s="102">
        <v>49.878999999999998</v>
      </c>
      <c r="B197" s="49">
        <v>1.19399999999998</v>
      </c>
      <c r="AD197" s="53">
        <v>29.4</v>
      </c>
      <c r="AE197" s="54">
        <v>1.3800699999999999</v>
      </c>
      <c r="AF197" s="54">
        <v>1.1257999999999999</v>
      </c>
      <c r="AG197" s="53">
        <v>301.7</v>
      </c>
      <c r="AH197" s="53">
        <v>268</v>
      </c>
      <c r="AI197" s="55">
        <v>17.93</v>
      </c>
    </row>
    <row r="198" spans="1:35" x14ac:dyDescent="0.4">
      <c r="A198" s="102">
        <v>50.149000000000001</v>
      </c>
      <c r="B198" s="49">
        <v>1.1949999999999801</v>
      </c>
      <c r="AD198" s="53">
        <v>29.5</v>
      </c>
      <c r="AE198" s="54">
        <v>1.38025</v>
      </c>
      <c r="AF198" s="54">
        <v>1.1263000000000001</v>
      </c>
      <c r="AG198" s="53">
        <v>302.89999999999998</v>
      </c>
      <c r="AH198" s="53">
        <v>268.89999999999998</v>
      </c>
      <c r="AI198" s="55">
        <v>18</v>
      </c>
    </row>
    <row r="199" spans="1:35" x14ac:dyDescent="0.4">
      <c r="A199" s="102">
        <v>50.418999999999997</v>
      </c>
      <c r="B199" s="49">
        <v>1.19599999999998</v>
      </c>
      <c r="AD199" s="53">
        <v>29.6</v>
      </c>
      <c r="AE199" s="54">
        <v>1.38043</v>
      </c>
      <c r="AF199" s="54">
        <v>1.1268</v>
      </c>
      <c r="AG199" s="53">
        <v>304.10000000000002</v>
      </c>
      <c r="AH199" s="53">
        <v>269.89999999999998</v>
      </c>
      <c r="AI199" s="55">
        <v>18.07</v>
      </c>
    </row>
    <row r="200" spans="1:35" x14ac:dyDescent="0.4">
      <c r="A200" s="102">
        <v>50.689</v>
      </c>
      <c r="B200" s="49">
        <v>1.1969999999999801</v>
      </c>
      <c r="AD200" s="53">
        <v>29.7</v>
      </c>
      <c r="AE200" s="54">
        <v>1.3806099999999999</v>
      </c>
      <c r="AF200" s="54">
        <v>1.1273</v>
      </c>
      <c r="AG200" s="53">
        <v>305.3</v>
      </c>
      <c r="AH200" s="53">
        <v>270.8</v>
      </c>
      <c r="AI200" s="55">
        <v>18.14</v>
      </c>
    </row>
    <row r="201" spans="1:35" x14ac:dyDescent="0.4">
      <c r="A201" s="102">
        <v>50.959000000000003</v>
      </c>
      <c r="B201" s="49">
        <v>1.19799999999998</v>
      </c>
      <c r="AD201" s="53">
        <v>29.8</v>
      </c>
      <c r="AE201" s="54">
        <v>1.38079</v>
      </c>
      <c r="AF201" s="54">
        <v>1.1277999999999999</v>
      </c>
      <c r="AG201" s="53">
        <v>306.5</v>
      </c>
      <c r="AH201" s="53">
        <v>271.8</v>
      </c>
      <c r="AI201" s="55">
        <v>18.22</v>
      </c>
    </row>
    <row r="202" spans="1:35" x14ac:dyDescent="0.4">
      <c r="A202" s="102">
        <v>51.228999999999999</v>
      </c>
      <c r="B202" s="49">
        <v>1.1989999999999801</v>
      </c>
      <c r="AD202" s="53">
        <v>29.9</v>
      </c>
      <c r="AE202" s="54">
        <v>1.38097</v>
      </c>
      <c r="AF202" s="54">
        <v>1.1283000000000001</v>
      </c>
      <c r="AG202" s="53">
        <v>307.7</v>
      </c>
      <c r="AH202" s="53">
        <v>272.7</v>
      </c>
      <c r="AI202" s="55">
        <v>18.29</v>
      </c>
    </row>
    <row r="203" spans="1:35" x14ac:dyDescent="0.4">
      <c r="A203" s="103">
        <v>51.499000000000002</v>
      </c>
      <c r="B203" s="72">
        <v>1.19999999999998</v>
      </c>
      <c r="AD203" s="53">
        <v>30</v>
      </c>
      <c r="AE203" s="54">
        <v>1.3811500000000001</v>
      </c>
      <c r="AF203" s="54">
        <v>1.1287</v>
      </c>
      <c r="AG203" s="53">
        <v>308.89999999999998</v>
      </c>
      <c r="AH203" s="53">
        <v>273.7</v>
      </c>
      <c r="AI203" s="55">
        <v>18.36</v>
      </c>
    </row>
    <row r="204" spans="1:35" x14ac:dyDescent="0.4">
      <c r="AD204" s="53">
        <v>30.1</v>
      </c>
      <c r="AE204" s="54">
        <v>1.3813299999999999</v>
      </c>
      <c r="AF204" s="54">
        <v>1.1292</v>
      </c>
      <c r="AG204" s="53">
        <v>310.10000000000002</v>
      </c>
      <c r="AH204" s="53">
        <v>274.60000000000002</v>
      </c>
      <c r="AI204" s="55">
        <v>18.43</v>
      </c>
    </row>
    <row r="205" spans="1:35" x14ac:dyDescent="0.4">
      <c r="AD205" s="53">
        <v>30.2</v>
      </c>
      <c r="AE205" s="54">
        <v>1.38151</v>
      </c>
      <c r="AF205" s="54">
        <v>1.1296999999999999</v>
      </c>
      <c r="AG205" s="53">
        <v>311.3</v>
      </c>
      <c r="AH205" s="53">
        <v>275.60000000000002</v>
      </c>
      <c r="AI205" s="55">
        <v>18.5</v>
      </c>
    </row>
    <row r="206" spans="1:35" x14ac:dyDescent="0.4">
      <c r="AD206" s="53">
        <v>30.3</v>
      </c>
      <c r="AE206" s="54">
        <v>1.3816900000000001</v>
      </c>
      <c r="AF206" s="54">
        <v>1.1302000000000001</v>
      </c>
      <c r="AG206" s="53">
        <v>312.60000000000002</v>
      </c>
      <c r="AH206" s="53">
        <v>276.5</v>
      </c>
      <c r="AI206" s="55">
        <v>18.579999999999998</v>
      </c>
    </row>
    <row r="207" spans="1:35" x14ac:dyDescent="0.4">
      <c r="AD207" s="53">
        <v>30.4</v>
      </c>
      <c r="AE207" s="54">
        <v>1.3818699999999999</v>
      </c>
      <c r="AF207" s="54">
        <v>1.1307</v>
      </c>
      <c r="AG207" s="53">
        <v>313.8</v>
      </c>
      <c r="AH207" s="53">
        <v>277.5</v>
      </c>
      <c r="AI207" s="55">
        <v>18.649999999999999</v>
      </c>
    </row>
    <row r="208" spans="1:35" x14ac:dyDescent="0.4">
      <c r="AD208" s="53">
        <v>30.5</v>
      </c>
      <c r="AE208" s="54">
        <v>1.38205</v>
      </c>
      <c r="AF208" s="54">
        <v>1.1312</v>
      </c>
      <c r="AG208" s="53">
        <v>315</v>
      </c>
      <c r="AH208" s="53">
        <v>278.5</v>
      </c>
      <c r="AI208" s="55">
        <v>18.72</v>
      </c>
    </row>
    <row r="209" spans="30:35" x14ac:dyDescent="0.4">
      <c r="AD209" s="53">
        <v>30.6</v>
      </c>
      <c r="AE209" s="54">
        <v>1.3822300000000001</v>
      </c>
      <c r="AF209" s="54">
        <v>1.1316999999999999</v>
      </c>
      <c r="AG209" s="53">
        <v>316.2</v>
      </c>
      <c r="AH209" s="53">
        <v>279.39999999999998</v>
      </c>
      <c r="AI209" s="55">
        <v>18.79</v>
      </c>
    </row>
    <row r="210" spans="30:35" x14ac:dyDescent="0.4">
      <c r="AD210" s="53">
        <v>30.7</v>
      </c>
      <c r="AE210" s="54">
        <v>1.3824099999999999</v>
      </c>
      <c r="AF210" s="54">
        <v>1.1322000000000001</v>
      </c>
      <c r="AG210" s="53">
        <v>317.39999999999998</v>
      </c>
      <c r="AH210" s="53">
        <v>280.39999999999998</v>
      </c>
      <c r="AI210" s="55">
        <v>18.86</v>
      </c>
    </row>
    <row r="211" spans="30:35" x14ac:dyDescent="0.4">
      <c r="AD211" s="53">
        <v>30.8</v>
      </c>
      <c r="AE211" s="54">
        <v>1.38259</v>
      </c>
      <c r="AF211" s="54">
        <v>1.1327</v>
      </c>
      <c r="AG211" s="53">
        <v>318.60000000000002</v>
      </c>
      <c r="AH211" s="53">
        <v>281.3</v>
      </c>
      <c r="AI211" s="55">
        <v>18.93</v>
      </c>
    </row>
    <row r="212" spans="30:35" x14ac:dyDescent="0.4">
      <c r="AD212" s="53">
        <v>30.9</v>
      </c>
      <c r="AE212" s="54">
        <v>1.3827700000000001</v>
      </c>
      <c r="AF212" s="54">
        <v>1.1332</v>
      </c>
      <c r="AG212" s="53">
        <v>319.8</v>
      </c>
      <c r="AH212" s="53">
        <v>282.3</v>
      </c>
      <c r="AI212" s="55">
        <v>19.010000000000002</v>
      </c>
    </row>
    <row r="213" spans="30:35" x14ac:dyDescent="0.4">
      <c r="AD213" s="53">
        <v>31</v>
      </c>
      <c r="AE213" s="54">
        <v>1.38296</v>
      </c>
      <c r="AF213" s="54">
        <v>1.1336999999999999</v>
      </c>
      <c r="AG213" s="53">
        <v>321.10000000000002</v>
      </c>
      <c r="AH213" s="53">
        <v>283.2</v>
      </c>
      <c r="AI213" s="55">
        <v>19.079999999999998</v>
      </c>
    </row>
    <row r="214" spans="30:35" x14ac:dyDescent="0.4">
      <c r="AD214" s="53">
        <v>31.1</v>
      </c>
      <c r="AE214" s="54">
        <v>1.38314</v>
      </c>
      <c r="AF214" s="54">
        <v>1.1342000000000001</v>
      </c>
      <c r="AG214" s="53">
        <v>322.3</v>
      </c>
      <c r="AH214" s="53">
        <v>284.2</v>
      </c>
      <c r="AI214" s="55">
        <v>19.149999999999999</v>
      </c>
    </row>
    <row r="215" spans="30:35" x14ac:dyDescent="0.4">
      <c r="AD215" s="53">
        <v>31.2</v>
      </c>
      <c r="AE215" s="54">
        <v>1.3833200000000001</v>
      </c>
      <c r="AF215" s="54">
        <v>1.1346000000000001</v>
      </c>
      <c r="AG215" s="53">
        <v>323.5</v>
      </c>
      <c r="AH215" s="53">
        <v>285.10000000000002</v>
      </c>
      <c r="AI215" s="55">
        <v>19.23</v>
      </c>
    </row>
    <row r="216" spans="30:35" x14ac:dyDescent="0.4">
      <c r="AD216" s="53">
        <v>31.3</v>
      </c>
      <c r="AE216" s="54">
        <v>1.3835</v>
      </c>
      <c r="AF216" s="54">
        <v>1.1351</v>
      </c>
      <c r="AG216" s="53">
        <v>324.7</v>
      </c>
      <c r="AH216" s="53">
        <v>286.10000000000002</v>
      </c>
      <c r="AI216" s="55">
        <v>19.3</v>
      </c>
    </row>
    <row r="217" spans="30:35" x14ac:dyDescent="0.4">
      <c r="AD217" s="53">
        <v>31.4</v>
      </c>
      <c r="AE217" s="54">
        <v>1.38368</v>
      </c>
      <c r="AF217" s="54">
        <v>1.1355999999999999</v>
      </c>
      <c r="AG217" s="53">
        <v>325.89999999999998</v>
      </c>
      <c r="AH217" s="53">
        <v>287</v>
      </c>
      <c r="AI217" s="55">
        <v>19.37</v>
      </c>
    </row>
    <row r="218" spans="30:35" x14ac:dyDescent="0.4">
      <c r="AD218" s="53">
        <v>31.5</v>
      </c>
      <c r="AE218" s="54">
        <v>1.3838600000000001</v>
      </c>
      <c r="AF218" s="54">
        <v>1.1361000000000001</v>
      </c>
      <c r="AG218" s="53">
        <v>327.2</v>
      </c>
      <c r="AH218" s="53">
        <v>288</v>
      </c>
      <c r="AI218" s="55">
        <v>19.45</v>
      </c>
    </row>
    <row r="219" spans="30:35" x14ac:dyDescent="0.4">
      <c r="AD219" s="53">
        <v>31.6</v>
      </c>
      <c r="AE219" s="54">
        <v>1.38405</v>
      </c>
      <c r="AF219" s="54">
        <v>1.1366000000000001</v>
      </c>
      <c r="AG219" s="53">
        <v>328.4</v>
      </c>
      <c r="AH219" s="53">
        <v>288.89999999999998</v>
      </c>
      <c r="AI219" s="55">
        <v>19.52</v>
      </c>
    </row>
    <row r="220" spans="30:35" x14ac:dyDescent="0.4">
      <c r="AD220" s="53">
        <v>31.7</v>
      </c>
      <c r="AE220" s="54">
        <v>1.3842300000000001</v>
      </c>
      <c r="AF220" s="54">
        <v>1.1371</v>
      </c>
      <c r="AG220" s="53">
        <v>329.6</v>
      </c>
      <c r="AH220" s="53">
        <v>289.89999999999998</v>
      </c>
      <c r="AI220" s="55">
        <v>19.59</v>
      </c>
    </row>
    <row r="221" spans="30:35" x14ac:dyDescent="0.4">
      <c r="AD221" s="53">
        <v>31.8</v>
      </c>
      <c r="AE221" s="54">
        <v>1.3844099999999999</v>
      </c>
      <c r="AF221" s="54">
        <v>1.1375999999999999</v>
      </c>
      <c r="AG221" s="53">
        <v>330.8</v>
      </c>
      <c r="AH221" s="53">
        <v>290.8</v>
      </c>
      <c r="AI221" s="55">
        <v>19.66</v>
      </c>
    </row>
    <row r="222" spans="30:35" x14ac:dyDescent="0.4">
      <c r="AD222" s="53">
        <v>31.9</v>
      </c>
      <c r="AE222" s="54">
        <v>1.38459</v>
      </c>
      <c r="AF222" s="54">
        <v>1.1380999999999999</v>
      </c>
      <c r="AG222" s="53">
        <v>332.1</v>
      </c>
      <c r="AH222" s="53">
        <v>291.8</v>
      </c>
      <c r="AI222" s="55">
        <v>19.739999999999998</v>
      </c>
    </row>
    <row r="223" spans="30:35" x14ac:dyDescent="0.4">
      <c r="AD223" s="53">
        <v>32</v>
      </c>
      <c r="AE223" s="54">
        <v>1.3847799999999999</v>
      </c>
      <c r="AF223" s="54">
        <v>1.1386000000000001</v>
      </c>
      <c r="AG223" s="53">
        <v>333.3</v>
      </c>
      <c r="AH223" s="53">
        <v>292.7</v>
      </c>
      <c r="AI223" s="55">
        <v>19.809999999999999</v>
      </c>
    </row>
    <row r="224" spans="30:35" x14ac:dyDescent="0.4">
      <c r="AD224" s="53">
        <v>32.1</v>
      </c>
      <c r="AE224" s="54">
        <v>1.38496</v>
      </c>
      <c r="AF224" s="54">
        <v>1.1391</v>
      </c>
      <c r="AG224" s="53">
        <v>334.5</v>
      </c>
      <c r="AH224" s="53">
        <v>293.7</v>
      </c>
      <c r="AI224" s="55">
        <v>19.88</v>
      </c>
    </row>
    <row r="225" spans="30:35" x14ac:dyDescent="0.4">
      <c r="AD225" s="53">
        <v>32.200000000000003</v>
      </c>
      <c r="AE225" s="54">
        <v>1.38514</v>
      </c>
      <c r="AF225" s="54">
        <v>1.1395999999999999</v>
      </c>
      <c r="AG225" s="53">
        <v>335.7</v>
      </c>
      <c r="AH225" s="53">
        <v>294.60000000000002</v>
      </c>
      <c r="AI225" s="55">
        <v>19.95</v>
      </c>
    </row>
    <row r="226" spans="30:35" x14ac:dyDescent="0.4">
      <c r="AD226" s="53">
        <v>32.299999999999997</v>
      </c>
      <c r="AE226" s="54">
        <v>1.3853200000000001</v>
      </c>
      <c r="AF226" s="54">
        <v>1.1400999999999999</v>
      </c>
      <c r="AG226" s="53">
        <v>337</v>
      </c>
      <c r="AH226" s="53">
        <v>295.60000000000002</v>
      </c>
      <c r="AI226" s="55">
        <v>20.03</v>
      </c>
    </row>
    <row r="227" spans="30:35" x14ac:dyDescent="0.4">
      <c r="AD227" s="53">
        <v>32.4</v>
      </c>
      <c r="AE227" s="54">
        <v>1.38551</v>
      </c>
      <c r="AF227" s="54">
        <v>1.1406000000000001</v>
      </c>
      <c r="AG227" s="53">
        <v>338.2</v>
      </c>
      <c r="AH227" s="53">
        <v>296.5</v>
      </c>
      <c r="AI227" s="55">
        <v>20.100000000000001</v>
      </c>
    </row>
    <row r="228" spans="30:35" x14ac:dyDescent="0.4">
      <c r="AD228" s="53">
        <v>32.5</v>
      </c>
      <c r="AE228" s="54">
        <v>1.3856900000000001</v>
      </c>
      <c r="AF228" s="54">
        <v>1.1411</v>
      </c>
      <c r="AG228" s="53">
        <v>339.4</v>
      </c>
      <c r="AH228" s="53">
        <v>297.5</v>
      </c>
      <c r="AI228" s="55">
        <v>20.170000000000002</v>
      </c>
    </row>
    <row r="229" spans="30:35" x14ac:dyDescent="0.4">
      <c r="AD229" s="53">
        <v>32.6</v>
      </c>
      <c r="AE229" s="54">
        <v>1.3858699999999999</v>
      </c>
      <c r="AF229" s="54">
        <v>1.1415999999999999</v>
      </c>
      <c r="AG229" s="53">
        <v>340.7</v>
      </c>
      <c r="AH229" s="53">
        <v>298.39999999999998</v>
      </c>
      <c r="AI229" s="55">
        <v>20.25</v>
      </c>
    </row>
    <row r="230" spans="30:35" x14ac:dyDescent="0.4">
      <c r="AD230" s="53">
        <v>32.700000000000003</v>
      </c>
      <c r="AE230" s="54">
        <v>1.3860600000000001</v>
      </c>
      <c r="AF230" s="54">
        <v>1.1420999999999999</v>
      </c>
      <c r="AG230" s="53">
        <v>341.9</v>
      </c>
      <c r="AH230" s="53">
        <v>299.39999999999998</v>
      </c>
      <c r="AI230" s="55">
        <v>20.32</v>
      </c>
    </row>
    <row r="231" spans="30:35" x14ac:dyDescent="0.4">
      <c r="AD231" s="53">
        <v>32.799999999999997</v>
      </c>
      <c r="AE231" s="54">
        <v>1.3862399999999999</v>
      </c>
      <c r="AF231" s="54">
        <v>1.1426000000000001</v>
      </c>
      <c r="AG231" s="53">
        <v>343.1</v>
      </c>
      <c r="AH231" s="53">
        <v>300.3</v>
      </c>
      <c r="AI231" s="55">
        <v>20.39</v>
      </c>
    </row>
    <row r="232" spans="30:35" x14ac:dyDescent="0.4">
      <c r="AD232" s="53">
        <v>32.9</v>
      </c>
      <c r="AE232" s="54">
        <v>1.3864300000000001</v>
      </c>
      <c r="AF232" s="54">
        <v>1.1431</v>
      </c>
      <c r="AG232" s="53">
        <v>344.4</v>
      </c>
      <c r="AH232" s="53">
        <v>301.3</v>
      </c>
      <c r="AI232" s="55">
        <v>20.47</v>
      </c>
    </row>
    <row r="233" spans="30:35" x14ac:dyDescent="0.4">
      <c r="AD233" s="53">
        <v>33</v>
      </c>
      <c r="AE233" s="54">
        <v>1.3866099999999999</v>
      </c>
      <c r="AF233" s="54">
        <v>1.1435999999999999</v>
      </c>
      <c r="AG233" s="53">
        <v>345.6</v>
      </c>
      <c r="AH233" s="53">
        <v>302.2</v>
      </c>
      <c r="AI233" s="55">
        <v>20.54</v>
      </c>
    </row>
    <row r="234" spans="30:35" x14ac:dyDescent="0.4">
      <c r="AD234" s="53">
        <v>33.1</v>
      </c>
      <c r="AE234" s="54">
        <v>1.38679</v>
      </c>
      <c r="AF234" s="54">
        <v>1.1440999999999999</v>
      </c>
      <c r="AG234" s="53">
        <v>346.8</v>
      </c>
      <c r="AH234" s="53">
        <v>303.2</v>
      </c>
      <c r="AI234" s="55">
        <v>20.61</v>
      </c>
    </row>
    <row r="235" spans="30:35" x14ac:dyDescent="0.4">
      <c r="AD235" s="53">
        <v>33.200000000000003</v>
      </c>
      <c r="AE235" s="54">
        <v>1.3869800000000001</v>
      </c>
      <c r="AF235" s="54">
        <v>1.1446000000000001</v>
      </c>
      <c r="AG235" s="53">
        <v>348.1</v>
      </c>
      <c r="AH235" s="53">
        <v>304.10000000000002</v>
      </c>
      <c r="AI235" s="55">
        <v>20.69</v>
      </c>
    </row>
    <row r="236" spans="30:35" x14ac:dyDescent="0.4">
      <c r="AD236" s="53">
        <v>33.299999999999997</v>
      </c>
      <c r="AE236" s="54">
        <v>1.3871599999999999</v>
      </c>
      <c r="AF236" s="54">
        <v>1.1451</v>
      </c>
      <c r="AG236" s="53">
        <v>349.3</v>
      </c>
      <c r="AH236" s="53">
        <v>305</v>
      </c>
      <c r="AI236" s="55">
        <v>20.76</v>
      </c>
    </row>
    <row r="237" spans="30:35" x14ac:dyDescent="0.4">
      <c r="AD237" s="53">
        <v>33.4</v>
      </c>
      <c r="AE237" s="54">
        <v>1.3873500000000001</v>
      </c>
      <c r="AF237" s="54">
        <v>1.1456</v>
      </c>
      <c r="AG237" s="53">
        <v>350.6</v>
      </c>
      <c r="AH237" s="53">
        <v>306</v>
      </c>
      <c r="AI237" s="55">
        <v>20.84</v>
      </c>
    </row>
    <row r="238" spans="30:35" x14ac:dyDescent="0.4">
      <c r="AD238" s="53">
        <v>33.5</v>
      </c>
      <c r="AE238" s="54">
        <v>1.3875299999999999</v>
      </c>
      <c r="AF238" s="54">
        <v>1.1460999999999999</v>
      </c>
      <c r="AG238" s="53">
        <v>351.8</v>
      </c>
      <c r="AH238" s="53">
        <v>306.89999999999998</v>
      </c>
      <c r="AI238" s="55">
        <v>20.91</v>
      </c>
    </row>
    <row r="239" spans="30:35" x14ac:dyDescent="0.4">
      <c r="AD239" s="53">
        <v>33.6</v>
      </c>
      <c r="AE239" s="54">
        <v>1.3877200000000001</v>
      </c>
      <c r="AF239" s="54">
        <v>1.1466000000000001</v>
      </c>
      <c r="AG239" s="53">
        <v>353</v>
      </c>
      <c r="AH239" s="53">
        <v>307.89999999999998</v>
      </c>
      <c r="AI239" s="55">
        <v>20.98</v>
      </c>
    </row>
    <row r="240" spans="30:35" x14ac:dyDescent="0.4">
      <c r="AD240" s="53">
        <v>33.700000000000003</v>
      </c>
      <c r="AE240" s="54">
        <v>1.3878999999999999</v>
      </c>
      <c r="AF240" s="54">
        <v>1.1471</v>
      </c>
      <c r="AG240" s="53">
        <v>354.3</v>
      </c>
      <c r="AH240" s="53">
        <v>308.8</v>
      </c>
      <c r="AI240" s="55">
        <v>21.06</v>
      </c>
    </row>
    <row r="241" spans="30:35" x14ac:dyDescent="0.4">
      <c r="AD241" s="53">
        <v>33.799999999999997</v>
      </c>
      <c r="AE241" s="54">
        <v>1.38809</v>
      </c>
      <c r="AF241" s="54">
        <v>1.1476</v>
      </c>
      <c r="AG241" s="53">
        <v>355.5</v>
      </c>
      <c r="AH241" s="53">
        <v>309.8</v>
      </c>
      <c r="AI241" s="55">
        <v>21.13</v>
      </c>
    </row>
    <row r="242" spans="30:35" x14ac:dyDescent="0.4">
      <c r="AD242" s="53">
        <v>33.9</v>
      </c>
      <c r="AE242" s="54">
        <v>1.3882699999999999</v>
      </c>
      <c r="AF242" s="54">
        <v>1.1480999999999999</v>
      </c>
      <c r="AG242" s="53">
        <v>356.8</v>
      </c>
      <c r="AH242" s="53">
        <v>310.7</v>
      </c>
      <c r="AI242" s="55">
        <v>21.2</v>
      </c>
    </row>
    <row r="243" spans="30:35" x14ac:dyDescent="0.4">
      <c r="AD243" s="53">
        <v>34</v>
      </c>
      <c r="AE243" s="54">
        <v>1.38846</v>
      </c>
      <c r="AF243" s="54">
        <v>1.1486000000000001</v>
      </c>
      <c r="AG243" s="53">
        <v>358</v>
      </c>
      <c r="AH243" s="53">
        <v>311.7</v>
      </c>
      <c r="AI243" s="55">
        <v>21.28</v>
      </c>
    </row>
    <row r="244" spans="30:35" x14ac:dyDescent="0.4">
      <c r="AD244" s="53">
        <v>34.1</v>
      </c>
      <c r="AE244" s="54">
        <v>1.3886400000000001</v>
      </c>
      <c r="AF244" s="54">
        <v>1.1491</v>
      </c>
      <c r="AG244" s="53">
        <v>359.2</v>
      </c>
      <c r="AH244" s="53">
        <v>312.60000000000002</v>
      </c>
      <c r="AI244" s="55">
        <v>21.35</v>
      </c>
    </row>
    <row r="245" spans="30:35" x14ac:dyDescent="0.4">
      <c r="AD245" s="53">
        <v>34.200000000000003</v>
      </c>
      <c r="AE245" s="54">
        <v>1.38883</v>
      </c>
      <c r="AF245" s="54">
        <v>1.1496</v>
      </c>
      <c r="AG245" s="53">
        <v>360.5</v>
      </c>
      <c r="AH245" s="53">
        <v>313.60000000000002</v>
      </c>
      <c r="AI245" s="55">
        <v>21.42</v>
      </c>
    </row>
    <row r="246" spans="30:35" x14ac:dyDescent="0.4">
      <c r="AD246" s="53">
        <v>34.299999999999997</v>
      </c>
      <c r="AE246" s="54">
        <v>1.3890199999999999</v>
      </c>
      <c r="AF246" s="54">
        <v>1.1500999999999999</v>
      </c>
      <c r="AG246" s="53">
        <v>361.7</v>
      </c>
      <c r="AH246" s="53">
        <v>314.5</v>
      </c>
      <c r="AI246" s="55">
        <v>21.5</v>
      </c>
    </row>
    <row r="247" spans="30:35" x14ac:dyDescent="0.4">
      <c r="AD247" s="53">
        <v>34.4</v>
      </c>
      <c r="AE247" s="54">
        <v>1.3892</v>
      </c>
      <c r="AF247" s="54">
        <v>1.1507000000000001</v>
      </c>
      <c r="AG247" s="53">
        <v>363</v>
      </c>
      <c r="AH247" s="53">
        <v>315.5</v>
      </c>
      <c r="AI247" s="55">
        <v>21.57</v>
      </c>
    </row>
    <row r="248" spans="30:35" x14ac:dyDescent="0.4">
      <c r="AD248" s="53">
        <v>34.5</v>
      </c>
      <c r="AE248" s="54">
        <v>1.3893899999999999</v>
      </c>
      <c r="AF248" s="54">
        <v>1.1512</v>
      </c>
      <c r="AG248" s="53">
        <v>364.2</v>
      </c>
      <c r="AH248" s="53">
        <v>316.39999999999998</v>
      </c>
      <c r="AI248" s="55">
        <v>21.64</v>
      </c>
    </row>
    <row r="249" spans="30:35" x14ac:dyDescent="0.4">
      <c r="AD249" s="53">
        <v>34.6</v>
      </c>
      <c r="AE249" s="54">
        <v>1.38958</v>
      </c>
      <c r="AF249" s="54">
        <v>1.1516999999999999</v>
      </c>
      <c r="AG249" s="53">
        <v>365.5</v>
      </c>
      <c r="AH249" s="53">
        <v>317.39999999999998</v>
      </c>
      <c r="AI249" s="55">
        <v>21.72</v>
      </c>
    </row>
    <row r="250" spans="30:35" x14ac:dyDescent="0.4">
      <c r="AD250" s="53">
        <v>34.700000000000003</v>
      </c>
      <c r="AE250" s="54">
        <v>1.3897600000000001</v>
      </c>
      <c r="AF250" s="54">
        <v>1.1521999999999999</v>
      </c>
      <c r="AG250" s="53">
        <v>366.7</v>
      </c>
      <c r="AH250" s="53">
        <v>318.3</v>
      </c>
      <c r="AI250" s="55">
        <v>21.79</v>
      </c>
    </row>
    <row r="251" spans="30:35" x14ac:dyDescent="0.4">
      <c r="AD251" s="53">
        <v>34.799999999999997</v>
      </c>
      <c r="AE251" s="54">
        <v>1.38995</v>
      </c>
      <c r="AF251" s="54">
        <v>1.1527000000000001</v>
      </c>
      <c r="AG251" s="53">
        <v>368</v>
      </c>
      <c r="AH251" s="53">
        <v>319.2</v>
      </c>
      <c r="AI251" s="55">
        <v>21.87</v>
      </c>
    </row>
    <row r="252" spans="30:35" x14ac:dyDescent="0.4">
      <c r="AD252" s="53">
        <v>34.9</v>
      </c>
      <c r="AE252" s="54">
        <v>1.3901399999999999</v>
      </c>
      <c r="AF252" s="54">
        <v>1.1532</v>
      </c>
      <c r="AG252" s="53">
        <v>369.2</v>
      </c>
      <c r="AH252" s="53">
        <v>320.2</v>
      </c>
      <c r="AI252" s="55">
        <v>21.94</v>
      </c>
    </row>
    <row r="253" spans="30:35" x14ac:dyDescent="0.4">
      <c r="AD253" s="53">
        <v>35</v>
      </c>
      <c r="AE253" s="54">
        <v>1.39032</v>
      </c>
      <c r="AF253" s="54">
        <v>1.1536999999999999</v>
      </c>
      <c r="AG253" s="53">
        <v>370.5</v>
      </c>
      <c r="AH253" s="53">
        <v>321.10000000000002</v>
      </c>
      <c r="AI253" s="55">
        <v>22.02</v>
      </c>
    </row>
    <row r="254" spans="30:35" x14ac:dyDescent="0.4">
      <c r="AD254" s="53">
        <v>35.1</v>
      </c>
      <c r="AE254" s="54">
        <v>1.3905099999999999</v>
      </c>
      <c r="AF254" s="54">
        <v>1.1541999999999999</v>
      </c>
      <c r="AG254" s="53">
        <v>371.8</v>
      </c>
      <c r="AH254" s="53">
        <v>322.10000000000002</v>
      </c>
      <c r="AI254" s="55">
        <v>22.1</v>
      </c>
    </row>
    <row r="255" spans="30:35" x14ac:dyDescent="0.4">
      <c r="AD255" s="53">
        <v>35.200000000000003</v>
      </c>
      <c r="AE255" s="54">
        <v>1.3907</v>
      </c>
      <c r="AF255" s="54">
        <v>1.1547000000000001</v>
      </c>
      <c r="AG255" s="53">
        <v>373</v>
      </c>
      <c r="AH255" s="53">
        <v>323</v>
      </c>
      <c r="AI255" s="55">
        <v>22.17</v>
      </c>
    </row>
    <row r="256" spans="30:35" x14ac:dyDescent="0.4">
      <c r="AD256" s="53">
        <v>35.299999999999997</v>
      </c>
      <c r="AE256" s="54">
        <v>1.3908799999999999</v>
      </c>
      <c r="AF256" s="54">
        <v>1.1552</v>
      </c>
      <c r="AG256" s="53">
        <v>374.3</v>
      </c>
      <c r="AH256" s="53">
        <v>324</v>
      </c>
      <c r="AI256" s="55">
        <v>22.24</v>
      </c>
    </row>
    <row r="257" spans="30:35" x14ac:dyDescent="0.4">
      <c r="AD257" s="53">
        <v>35.4</v>
      </c>
      <c r="AE257" s="54">
        <v>1.39107</v>
      </c>
      <c r="AF257" s="54">
        <v>1.1556999999999999</v>
      </c>
      <c r="AG257" s="53">
        <v>375.5</v>
      </c>
      <c r="AH257" s="53">
        <v>324.89999999999998</v>
      </c>
      <c r="AI257" s="55">
        <v>22.32</v>
      </c>
    </row>
    <row r="258" spans="30:35" x14ac:dyDescent="0.4">
      <c r="AD258" s="53">
        <v>35.5</v>
      </c>
      <c r="AE258" s="54">
        <v>1.3912599999999999</v>
      </c>
      <c r="AF258" s="54">
        <v>1.1563000000000001</v>
      </c>
      <c r="AG258" s="53">
        <v>376.8</v>
      </c>
      <c r="AH258" s="53">
        <v>325.89999999999998</v>
      </c>
      <c r="AI258" s="55">
        <v>22.39</v>
      </c>
    </row>
    <row r="259" spans="30:35" x14ac:dyDescent="0.4">
      <c r="AD259" s="53">
        <v>35.6</v>
      </c>
      <c r="AE259" s="54">
        <v>1.3914500000000001</v>
      </c>
      <c r="AF259" s="54">
        <v>1.1568000000000001</v>
      </c>
      <c r="AG259" s="53">
        <v>378</v>
      </c>
      <c r="AH259" s="53">
        <v>326.8</v>
      </c>
      <c r="AI259" s="55">
        <v>22.46</v>
      </c>
    </row>
    <row r="260" spans="30:35" x14ac:dyDescent="0.4">
      <c r="AD260" s="53">
        <v>35.700000000000003</v>
      </c>
      <c r="AE260" s="54">
        <v>1.39164</v>
      </c>
      <c r="AF260" s="54">
        <v>1.1573</v>
      </c>
      <c r="AG260" s="53">
        <v>379.3</v>
      </c>
      <c r="AH260" s="53">
        <v>327.8</v>
      </c>
      <c r="AI260" s="55">
        <v>22.54</v>
      </c>
    </row>
    <row r="261" spans="30:35" x14ac:dyDescent="0.4">
      <c r="AD261" s="53">
        <v>35.799999999999997</v>
      </c>
      <c r="AE261" s="54">
        <v>1.3918200000000001</v>
      </c>
      <c r="AF261" s="54">
        <v>1.1577999999999999</v>
      </c>
      <c r="AG261" s="53">
        <v>380.6</v>
      </c>
      <c r="AH261" s="53">
        <v>328.7</v>
      </c>
      <c r="AI261" s="55">
        <v>22.62</v>
      </c>
    </row>
    <row r="262" spans="30:35" x14ac:dyDescent="0.4">
      <c r="AD262" s="53">
        <v>35.9</v>
      </c>
      <c r="AE262" s="54">
        <v>1.39201</v>
      </c>
      <c r="AF262" s="54">
        <v>1.1583000000000001</v>
      </c>
      <c r="AG262" s="53">
        <v>381.8</v>
      </c>
      <c r="AH262" s="53">
        <v>329.6</v>
      </c>
      <c r="AI262" s="55">
        <v>22.69</v>
      </c>
    </row>
    <row r="263" spans="30:35" x14ac:dyDescent="0.4">
      <c r="AD263" s="53">
        <v>36</v>
      </c>
      <c r="AE263" s="54">
        <v>1.3922000000000001</v>
      </c>
      <c r="AF263" s="54">
        <v>1.1588000000000001</v>
      </c>
      <c r="AG263" s="53">
        <v>383.1</v>
      </c>
      <c r="AH263" s="53">
        <v>330.6</v>
      </c>
      <c r="AI263" s="55">
        <v>22.77</v>
      </c>
    </row>
    <row r="264" spans="30:35" x14ac:dyDescent="0.4">
      <c r="AD264" s="53">
        <v>36.1</v>
      </c>
      <c r="AE264" s="54">
        <v>1.39239</v>
      </c>
      <c r="AF264" s="54">
        <v>1.1593</v>
      </c>
      <c r="AG264" s="53">
        <v>384.4</v>
      </c>
      <c r="AH264" s="53">
        <v>331.5</v>
      </c>
      <c r="AI264" s="55">
        <v>22.84</v>
      </c>
    </row>
    <row r="265" spans="30:35" x14ac:dyDescent="0.4">
      <c r="AD265" s="53">
        <v>36.200000000000003</v>
      </c>
      <c r="AE265" s="54">
        <v>1.3925799999999999</v>
      </c>
      <c r="AF265" s="54">
        <v>1.1597999999999999</v>
      </c>
      <c r="AG265" s="53">
        <v>385.6</v>
      </c>
      <c r="AH265" s="53">
        <v>332.5</v>
      </c>
      <c r="AI265" s="55">
        <v>22.92</v>
      </c>
    </row>
    <row r="266" spans="30:35" x14ac:dyDescent="0.4">
      <c r="AD266" s="53">
        <v>36.299999999999997</v>
      </c>
      <c r="AE266" s="54">
        <v>1.3927700000000001</v>
      </c>
      <c r="AF266" s="54">
        <v>1.1603000000000001</v>
      </c>
      <c r="AG266" s="53">
        <v>386.9</v>
      </c>
      <c r="AH266" s="53">
        <v>333.4</v>
      </c>
      <c r="AI266" s="55">
        <v>22.99</v>
      </c>
    </row>
    <row r="267" spans="30:35" x14ac:dyDescent="0.4">
      <c r="AD267" s="53">
        <v>36.4</v>
      </c>
      <c r="AE267" s="54">
        <v>1.39296</v>
      </c>
      <c r="AF267" s="54">
        <v>1.1609</v>
      </c>
      <c r="AG267" s="53">
        <v>388.1</v>
      </c>
      <c r="AH267" s="53">
        <v>334.4</v>
      </c>
      <c r="AI267" s="55">
        <v>23.06</v>
      </c>
    </row>
    <row r="268" spans="30:35" x14ac:dyDescent="0.4">
      <c r="AD268" s="53">
        <v>36.5</v>
      </c>
      <c r="AE268" s="54">
        <v>1.39314</v>
      </c>
      <c r="AF268" s="54">
        <v>1.1614</v>
      </c>
      <c r="AG268" s="53">
        <v>389.4</v>
      </c>
      <c r="AH268" s="53">
        <v>335.3</v>
      </c>
      <c r="AI268" s="55">
        <v>23.14</v>
      </c>
    </row>
    <row r="269" spans="30:35" x14ac:dyDescent="0.4">
      <c r="AD269" s="53">
        <v>36.6</v>
      </c>
      <c r="AE269" s="54">
        <v>1.39333</v>
      </c>
      <c r="AF269" s="54">
        <v>1.1618999999999999</v>
      </c>
      <c r="AG269" s="53">
        <v>390.7</v>
      </c>
      <c r="AH269" s="53">
        <v>336.3</v>
      </c>
      <c r="AI269" s="55">
        <v>23.22</v>
      </c>
    </row>
    <row r="270" spans="30:35" x14ac:dyDescent="0.4">
      <c r="AD270" s="53">
        <v>36.700000000000003</v>
      </c>
      <c r="AE270" s="54">
        <v>1.3935200000000001</v>
      </c>
      <c r="AF270" s="54">
        <v>1.1624000000000001</v>
      </c>
      <c r="AG270" s="53">
        <v>392</v>
      </c>
      <c r="AH270" s="53">
        <v>337.2</v>
      </c>
      <c r="AI270" s="55">
        <v>23.3</v>
      </c>
    </row>
    <row r="271" spans="30:35" x14ac:dyDescent="0.4">
      <c r="AD271" s="53">
        <v>36.799999999999997</v>
      </c>
      <c r="AE271" s="54">
        <v>1.39371</v>
      </c>
      <c r="AF271" s="54">
        <v>1.1629</v>
      </c>
      <c r="AG271" s="53">
        <v>393.2</v>
      </c>
      <c r="AH271" s="53">
        <v>338.1</v>
      </c>
      <c r="AI271" s="55">
        <v>23.37</v>
      </c>
    </row>
    <row r="272" spans="30:35" x14ac:dyDescent="0.4">
      <c r="AD272" s="53">
        <v>36.9</v>
      </c>
      <c r="AE272" s="54">
        <v>1.3938999999999999</v>
      </c>
      <c r="AF272" s="54">
        <v>1.1634</v>
      </c>
      <c r="AG272" s="53">
        <v>394.5</v>
      </c>
      <c r="AH272" s="53">
        <v>339.1</v>
      </c>
      <c r="AI272" s="55">
        <v>23.45</v>
      </c>
    </row>
    <row r="273" spans="30:35" x14ac:dyDescent="0.4">
      <c r="AD273" s="53">
        <v>37</v>
      </c>
      <c r="AE273" s="54">
        <v>1.3940900000000001</v>
      </c>
      <c r="AF273" s="54">
        <v>1.1639999999999999</v>
      </c>
      <c r="AG273" s="53">
        <v>395.8</v>
      </c>
      <c r="AH273" s="53">
        <v>340</v>
      </c>
      <c r="AI273" s="55">
        <v>23.52</v>
      </c>
    </row>
    <row r="274" spans="30:35" x14ac:dyDescent="0.4">
      <c r="AD274" s="53">
        <v>37.1</v>
      </c>
      <c r="AE274" s="54">
        <v>1.39428</v>
      </c>
      <c r="AF274" s="54">
        <v>1.1645000000000001</v>
      </c>
      <c r="AG274" s="53">
        <v>397</v>
      </c>
      <c r="AH274" s="53">
        <v>341</v>
      </c>
      <c r="AI274" s="55">
        <v>23.59</v>
      </c>
    </row>
    <row r="275" spans="30:35" x14ac:dyDescent="0.4">
      <c r="AD275" s="53">
        <v>37.200000000000003</v>
      </c>
      <c r="AE275" s="54">
        <v>1.3944700000000001</v>
      </c>
      <c r="AF275" s="54">
        <v>1.165</v>
      </c>
      <c r="AG275" s="53">
        <v>398.3</v>
      </c>
      <c r="AH275" s="53">
        <v>341.9</v>
      </c>
      <c r="AI275" s="55">
        <v>23.67</v>
      </c>
    </row>
    <row r="276" spans="30:35" x14ac:dyDescent="0.4">
      <c r="AD276" s="53">
        <v>37.299999999999997</v>
      </c>
      <c r="AE276" s="54">
        <v>1.39466</v>
      </c>
      <c r="AF276" s="54">
        <v>1.1655</v>
      </c>
      <c r="AG276" s="53">
        <v>399.6</v>
      </c>
      <c r="AH276" s="53">
        <v>342.9</v>
      </c>
      <c r="AI276" s="55">
        <v>23.75</v>
      </c>
    </row>
    <row r="277" spans="30:35" x14ac:dyDescent="0.4">
      <c r="AD277" s="53">
        <v>37.4</v>
      </c>
      <c r="AE277" s="54">
        <v>1.3948499999999999</v>
      </c>
      <c r="AF277" s="54">
        <v>1.1659999999999999</v>
      </c>
      <c r="AG277" s="53">
        <v>400.9</v>
      </c>
      <c r="AH277" s="53">
        <v>343.8</v>
      </c>
      <c r="AI277" s="55">
        <v>23.83</v>
      </c>
    </row>
    <row r="278" spans="30:35" x14ac:dyDescent="0.4">
      <c r="AD278" s="53">
        <v>37.5</v>
      </c>
      <c r="AE278" s="54">
        <v>1.3950400000000001</v>
      </c>
      <c r="AF278" s="54">
        <v>1.1665000000000001</v>
      </c>
      <c r="AG278" s="53">
        <v>402.1</v>
      </c>
      <c r="AH278" s="53">
        <v>344.7</v>
      </c>
      <c r="AI278" s="55">
        <v>23.9</v>
      </c>
    </row>
    <row r="279" spans="30:35" x14ac:dyDescent="0.4">
      <c r="AD279" s="53">
        <v>37.6</v>
      </c>
      <c r="AE279" s="54">
        <v>1.39524</v>
      </c>
      <c r="AF279" s="54">
        <v>1.1671</v>
      </c>
      <c r="AG279" s="53">
        <v>403.4</v>
      </c>
      <c r="AH279" s="53">
        <v>345.7</v>
      </c>
      <c r="AI279" s="55">
        <v>23.97</v>
      </c>
    </row>
    <row r="280" spans="30:35" x14ac:dyDescent="0.4">
      <c r="AD280" s="53">
        <v>37.700000000000003</v>
      </c>
      <c r="AE280" s="54">
        <v>1.3954299999999999</v>
      </c>
      <c r="AF280" s="54">
        <v>1.1676</v>
      </c>
      <c r="AG280" s="53">
        <v>404.7</v>
      </c>
      <c r="AH280" s="53">
        <v>346.6</v>
      </c>
      <c r="AI280" s="55">
        <v>24.05</v>
      </c>
    </row>
    <row r="281" spans="30:35" x14ac:dyDescent="0.4">
      <c r="AD281" s="53">
        <v>37.799999999999997</v>
      </c>
      <c r="AE281" s="54">
        <v>1.3956200000000001</v>
      </c>
      <c r="AF281" s="54">
        <v>1.1680999999999999</v>
      </c>
      <c r="AG281" s="53">
        <v>406</v>
      </c>
      <c r="AH281" s="53">
        <v>347.6</v>
      </c>
      <c r="AI281" s="55">
        <v>24.13</v>
      </c>
    </row>
    <row r="282" spans="30:35" x14ac:dyDescent="0.4">
      <c r="AD282" s="53">
        <v>37.9</v>
      </c>
      <c r="AE282" s="54">
        <v>1.39581</v>
      </c>
      <c r="AF282" s="54">
        <v>1.1686000000000001</v>
      </c>
      <c r="AG282" s="53">
        <v>407.3</v>
      </c>
      <c r="AH282" s="53">
        <v>348.5</v>
      </c>
      <c r="AI282" s="55">
        <v>24.21</v>
      </c>
    </row>
    <row r="283" spans="30:35" x14ac:dyDescent="0.4">
      <c r="AD283" s="53">
        <v>38</v>
      </c>
      <c r="AE283" s="54">
        <v>1.3959999999999999</v>
      </c>
      <c r="AF283" s="54">
        <v>1.1691</v>
      </c>
      <c r="AG283" s="53">
        <v>408.6</v>
      </c>
      <c r="AH283" s="53">
        <v>349.4</v>
      </c>
      <c r="AI283" s="55">
        <v>24.28</v>
      </c>
    </row>
    <row r="284" spans="30:35" x14ac:dyDescent="0.4">
      <c r="AD284" s="53">
        <v>38.1</v>
      </c>
      <c r="AE284" s="54">
        <v>1.39619</v>
      </c>
      <c r="AF284" s="54">
        <v>1.1697</v>
      </c>
      <c r="AG284" s="53">
        <v>409.8</v>
      </c>
      <c r="AH284" s="53">
        <v>350.4</v>
      </c>
      <c r="AI284" s="55">
        <v>24.35</v>
      </c>
    </row>
    <row r="285" spans="30:35" x14ac:dyDescent="0.4">
      <c r="AD285" s="53">
        <v>38.200000000000003</v>
      </c>
      <c r="AE285" s="54">
        <v>1.39638</v>
      </c>
      <c r="AF285" s="54">
        <v>1.1701999999999999</v>
      </c>
      <c r="AG285" s="53">
        <v>411.1</v>
      </c>
      <c r="AH285" s="53">
        <v>351.3</v>
      </c>
      <c r="AI285" s="55">
        <v>24.43</v>
      </c>
    </row>
    <row r="286" spans="30:35" x14ac:dyDescent="0.4">
      <c r="AD286" s="53">
        <v>38.299999999999997</v>
      </c>
      <c r="AE286" s="54">
        <v>1.3965799999999999</v>
      </c>
      <c r="AF286" s="54">
        <v>1.1707000000000001</v>
      </c>
      <c r="AG286" s="53">
        <v>412.4</v>
      </c>
      <c r="AH286" s="53">
        <v>352.3</v>
      </c>
      <c r="AI286" s="55">
        <v>24.51</v>
      </c>
    </row>
    <row r="287" spans="30:35" x14ac:dyDescent="0.4">
      <c r="AD287" s="53">
        <v>38.4</v>
      </c>
      <c r="AE287" s="54">
        <v>1.3967700000000001</v>
      </c>
      <c r="AF287" s="54">
        <v>1.1712</v>
      </c>
      <c r="AG287" s="53">
        <v>413.7</v>
      </c>
      <c r="AH287" s="53">
        <v>353.2</v>
      </c>
      <c r="AI287" s="55">
        <v>24.59</v>
      </c>
    </row>
    <row r="288" spans="30:35" x14ac:dyDescent="0.4">
      <c r="AD288" s="53">
        <v>38.5</v>
      </c>
      <c r="AE288" s="54">
        <v>1.39696</v>
      </c>
      <c r="AF288" s="54">
        <v>1.1717</v>
      </c>
      <c r="AG288" s="53">
        <v>415</v>
      </c>
      <c r="AH288" s="53">
        <v>354.2</v>
      </c>
      <c r="AI288" s="55">
        <v>24.66</v>
      </c>
    </row>
    <row r="289" spans="30:35" x14ac:dyDescent="0.4">
      <c r="AD289" s="53">
        <v>38.6</v>
      </c>
      <c r="AE289" s="54">
        <v>1.3971499999999999</v>
      </c>
      <c r="AF289" s="54">
        <v>1.1722999999999999</v>
      </c>
      <c r="AG289" s="53">
        <v>416.3</v>
      </c>
      <c r="AH289" s="53">
        <v>355.1</v>
      </c>
      <c r="AI289" s="55">
        <v>24.74</v>
      </c>
    </row>
    <row r="290" spans="30:35" x14ac:dyDescent="0.4">
      <c r="AD290" s="53">
        <v>38.700000000000003</v>
      </c>
      <c r="AE290" s="54">
        <v>1.39734</v>
      </c>
      <c r="AF290" s="54">
        <v>1.1728000000000001</v>
      </c>
      <c r="AG290" s="53">
        <v>417.6</v>
      </c>
      <c r="AH290" s="53">
        <v>356</v>
      </c>
      <c r="AI290" s="55">
        <v>24.82</v>
      </c>
    </row>
    <row r="291" spans="30:35" x14ac:dyDescent="0.4">
      <c r="AD291" s="53">
        <v>38.799999999999997</v>
      </c>
      <c r="AE291" s="54">
        <v>1.39754</v>
      </c>
      <c r="AF291" s="54">
        <v>1.1733</v>
      </c>
      <c r="AG291" s="53">
        <v>418.8</v>
      </c>
      <c r="AH291" s="53">
        <v>357</v>
      </c>
      <c r="AI291" s="55">
        <v>24.89</v>
      </c>
    </row>
    <row r="292" spans="30:35" x14ac:dyDescent="0.4">
      <c r="AD292" s="53">
        <v>38.9</v>
      </c>
      <c r="AE292" s="54">
        <v>1.3977299999999999</v>
      </c>
      <c r="AF292" s="54">
        <v>1.1738</v>
      </c>
      <c r="AG292" s="53">
        <v>420.1</v>
      </c>
      <c r="AH292" s="53">
        <v>357.9</v>
      </c>
      <c r="AI292" s="55">
        <v>24.97</v>
      </c>
    </row>
    <row r="293" spans="30:35" x14ac:dyDescent="0.4">
      <c r="AD293" s="53">
        <v>39</v>
      </c>
      <c r="AE293" s="54">
        <v>1.3979200000000001</v>
      </c>
      <c r="AF293" s="54">
        <v>1.1744000000000001</v>
      </c>
      <c r="AG293" s="53">
        <v>421.4</v>
      </c>
      <c r="AH293" s="53">
        <v>358.9</v>
      </c>
      <c r="AI293" s="55">
        <v>25.04</v>
      </c>
    </row>
    <row r="294" spans="30:35" x14ac:dyDescent="0.4">
      <c r="AD294" s="53">
        <v>39.1</v>
      </c>
      <c r="AE294" s="54">
        <v>1.39812</v>
      </c>
      <c r="AF294" s="54">
        <v>1.1749000000000001</v>
      </c>
      <c r="AG294" s="53">
        <v>422.7</v>
      </c>
      <c r="AH294" s="53">
        <v>359.8</v>
      </c>
      <c r="AI294" s="55">
        <v>25.12</v>
      </c>
    </row>
    <row r="295" spans="30:35" x14ac:dyDescent="0.4">
      <c r="AD295" s="53">
        <v>39.200000000000003</v>
      </c>
      <c r="AE295" s="54">
        <v>1.3983099999999999</v>
      </c>
      <c r="AF295" s="54">
        <v>1.1754</v>
      </c>
      <c r="AG295" s="53">
        <v>424</v>
      </c>
      <c r="AH295" s="53">
        <v>360.7</v>
      </c>
      <c r="AI295" s="55">
        <v>25.2</v>
      </c>
    </row>
    <row r="296" spans="30:35" x14ac:dyDescent="0.4">
      <c r="AD296" s="53">
        <v>39.299999999999997</v>
      </c>
      <c r="AE296" s="54">
        <v>1.3985000000000001</v>
      </c>
      <c r="AF296" s="54">
        <v>1.1758999999999999</v>
      </c>
      <c r="AG296" s="53">
        <v>425.3</v>
      </c>
      <c r="AH296" s="53">
        <v>361.7</v>
      </c>
      <c r="AI296" s="55">
        <v>25.28</v>
      </c>
    </row>
    <row r="297" spans="30:35" x14ac:dyDescent="0.4">
      <c r="AD297" s="53">
        <v>39.4</v>
      </c>
      <c r="AE297" s="54">
        <v>1.3987000000000001</v>
      </c>
      <c r="AF297" s="54">
        <v>1.1765000000000001</v>
      </c>
      <c r="AG297" s="53">
        <v>426.6</v>
      </c>
      <c r="AH297" s="53">
        <v>362.6</v>
      </c>
      <c r="AI297" s="55">
        <v>25.35</v>
      </c>
    </row>
    <row r="298" spans="30:35" x14ac:dyDescent="0.4">
      <c r="AD298" s="53">
        <v>39.5</v>
      </c>
      <c r="AE298" s="54">
        <v>1.39889</v>
      </c>
      <c r="AF298" s="54">
        <v>1.177</v>
      </c>
      <c r="AG298" s="53">
        <v>427.9</v>
      </c>
      <c r="AH298" s="53">
        <v>363.6</v>
      </c>
      <c r="AI298" s="55">
        <v>25.43</v>
      </c>
    </row>
    <row r="299" spans="30:35" x14ac:dyDescent="0.4">
      <c r="AD299" s="53">
        <v>39.6</v>
      </c>
      <c r="AE299" s="54">
        <v>1.3990800000000001</v>
      </c>
      <c r="AF299" s="54">
        <v>1.1775</v>
      </c>
      <c r="AG299" s="53">
        <v>429.2</v>
      </c>
      <c r="AH299" s="53">
        <v>364.5</v>
      </c>
      <c r="AI299" s="55">
        <v>25.51</v>
      </c>
    </row>
    <row r="300" spans="30:35" x14ac:dyDescent="0.4">
      <c r="AD300" s="53">
        <v>39.700000000000003</v>
      </c>
      <c r="AE300" s="54">
        <v>1.3992800000000001</v>
      </c>
      <c r="AF300" s="54">
        <v>1.1779999999999999</v>
      </c>
      <c r="AG300" s="53">
        <v>430.5</v>
      </c>
      <c r="AH300" s="53">
        <v>365.4</v>
      </c>
      <c r="AI300" s="55">
        <v>25.58</v>
      </c>
    </row>
    <row r="301" spans="30:35" x14ac:dyDescent="0.4">
      <c r="AD301" s="53">
        <v>39.799999999999997</v>
      </c>
      <c r="AE301" s="54">
        <v>1.39947</v>
      </c>
      <c r="AF301" s="54">
        <v>1.1786000000000001</v>
      </c>
      <c r="AG301" s="53">
        <v>431.8</v>
      </c>
      <c r="AH301" s="53">
        <v>366.4</v>
      </c>
      <c r="AI301" s="55">
        <v>25.66</v>
      </c>
    </row>
    <row r="302" spans="30:35" x14ac:dyDescent="0.4">
      <c r="AD302" s="53">
        <v>39.9</v>
      </c>
      <c r="AE302" s="54">
        <v>1.39967</v>
      </c>
      <c r="AF302" s="54">
        <v>1.1791</v>
      </c>
      <c r="AG302" s="53">
        <v>433.1</v>
      </c>
      <c r="AH302" s="53">
        <v>367.3</v>
      </c>
      <c r="AI302" s="55">
        <v>25.74</v>
      </c>
    </row>
    <row r="303" spans="30:35" x14ac:dyDescent="0.4">
      <c r="AD303" s="53">
        <v>40</v>
      </c>
      <c r="AE303" s="54">
        <v>1.3998600000000001</v>
      </c>
      <c r="AF303" s="54">
        <v>1.1796</v>
      </c>
      <c r="AG303" s="53">
        <v>434.4</v>
      </c>
      <c r="AH303" s="53">
        <v>368.3</v>
      </c>
      <c r="AI303" s="55">
        <v>25.82</v>
      </c>
    </row>
    <row r="304" spans="30:35" x14ac:dyDescent="0.4">
      <c r="AD304" s="53">
        <v>40.1</v>
      </c>
      <c r="AE304" s="54">
        <v>1.4000600000000001</v>
      </c>
      <c r="AF304" s="54">
        <v>1.1800999999999999</v>
      </c>
      <c r="AG304" s="53">
        <v>435.7</v>
      </c>
      <c r="AH304" s="53">
        <v>369.2</v>
      </c>
      <c r="AI304" s="55">
        <v>25.89</v>
      </c>
    </row>
    <row r="305" spans="30:35" x14ac:dyDescent="0.4">
      <c r="AD305" s="53">
        <v>40.200000000000003</v>
      </c>
      <c r="AE305" s="54">
        <v>1.40025</v>
      </c>
      <c r="AF305" s="54">
        <v>1.1807000000000001</v>
      </c>
      <c r="AG305" s="53">
        <v>437</v>
      </c>
      <c r="AH305" s="53">
        <v>370.1</v>
      </c>
      <c r="AI305" s="55">
        <v>25.97</v>
      </c>
    </row>
    <row r="306" spans="30:35" x14ac:dyDescent="0.4">
      <c r="AD306" s="53">
        <v>40.299999999999997</v>
      </c>
      <c r="AE306" s="54">
        <v>1.4004399999999999</v>
      </c>
      <c r="AF306" s="54">
        <v>1.1812</v>
      </c>
      <c r="AG306" s="53">
        <v>438.3</v>
      </c>
      <c r="AH306" s="53">
        <v>371.1</v>
      </c>
      <c r="AI306" s="55">
        <v>26.05</v>
      </c>
    </row>
    <row r="307" spans="30:35" x14ac:dyDescent="0.4">
      <c r="AD307" s="53">
        <v>40.4</v>
      </c>
      <c r="AE307" s="54">
        <v>1.4006400000000001</v>
      </c>
      <c r="AF307" s="54">
        <v>1.1817</v>
      </c>
      <c r="AG307" s="53">
        <v>439.6</v>
      </c>
      <c r="AH307" s="53">
        <v>372</v>
      </c>
      <c r="AI307" s="55">
        <v>26.13</v>
      </c>
    </row>
    <row r="308" spans="30:35" x14ac:dyDescent="0.4">
      <c r="AD308" s="53">
        <v>40.5</v>
      </c>
      <c r="AE308" s="54">
        <v>1.40083</v>
      </c>
      <c r="AF308" s="54">
        <v>1.1822999999999999</v>
      </c>
      <c r="AG308" s="53">
        <v>440.9</v>
      </c>
      <c r="AH308" s="53">
        <v>373</v>
      </c>
      <c r="AI308" s="55">
        <v>26.2</v>
      </c>
    </row>
    <row r="309" spans="30:35" x14ac:dyDescent="0.4">
      <c r="AD309" s="53">
        <v>40.6</v>
      </c>
      <c r="AE309" s="54">
        <v>1.40103</v>
      </c>
      <c r="AF309" s="54">
        <v>1.1828000000000001</v>
      </c>
      <c r="AG309" s="53">
        <v>442.2</v>
      </c>
      <c r="AH309" s="53">
        <v>373.9</v>
      </c>
      <c r="AI309" s="55">
        <v>26.28</v>
      </c>
    </row>
    <row r="310" spans="30:35" x14ac:dyDescent="0.4">
      <c r="AD310" s="53">
        <v>40.700000000000003</v>
      </c>
      <c r="AE310" s="54">
        <v>1.40123</v>
      </c>
      <c r="AF310" s="54">
        <v>1.1833</v>
      </c>
      <c r="AG310" s="53">
        <v>443.6</v>
      </c>
      <c r="AH310" s="53">
        <v>374.8</v>
      </c>
      <c r="AI310" s="55">
        <v>26.36</v>
      </c>
    </row>
    <row r="311" spans="30:35" x14ac:dyDescent="0.4">
      <c r="AD311" s="53">
        <v>40.799999999999997</v>
      </c>
      <c r="AE311" s="54">
        <v>1.4014200000000001</v>
      </c>
      <c r="AF311" s="54">
        <v>1.1839</v>
      </c>
      <c r="AG311" s="53">
        <v>444.9</v>
      </c>
      <c r="AH311" s="53">
        <v>375.8</v>
      </c>
      <c r="AI311" s="55">
        <v>26.44</v>
      </c>
    </row>
    <row r="312" spans="30:35" x14ac:dyDescent="0.4">
      <c r="AD312" s="53">
        <v>40.9</v>
      </c>
      <c r="AE312" s="54">
        <v>1.4016200000000001</v>
      </c>
      <c r="AF312" s="54">
        <v>1.1843999999999999</v>
      </c>
      <c r="AG312" s="53">
        <v>446.2</v>
      </c>
      <c r="AH312" s="53">
        <v>376.7</v>
      </c>
      <c r="AI312" s="55">
        <v>26.52</v>
      </c>
    </row>
    <row r="313" spans="30:35" x14ac:dyDescent="0.4">
      <c r="AD313" s="53">
        <v>41</v>
      </c>
      <c r="AE313" s="54">
        <v>1.40181</v>
      </c>
      <c r="AF313" s="54">
        <v>1.1849000000000001</v>
      </c>
      <c r="AG313" s="53">
        <v>447.5</v>
      </c>
      <c r="AH313" s="53">
        <v>377.7</v>
      </c>
      <c r="AI313" s="55">
        <v>26.59</v>
      </c>
    </row>
    <row r="314" spans="30:35" x14ac:dyDescent="0.4">
      <c r="AD314" s="53">
        <v>41.1</v>
      </c>
      <c r="AE314" s="54">
        <v>1.40201</v>
      </c>
      <c r="AF314" s="54">
        <v>1.1855</v>
      </c>
      <c r="AG314" s="53">
        <v>448.8</v>
      </c>
      <c r="AH314" s="53">
        <v>378.6</v>
      </c>
      <c r="AI314" s="55">
        <v>26.67</v>
      </c>
    </row>
    <row r="315" spans="30:35" x14ac:dyDescent="0.4">
      <c r="AD315" s="53">
        <v>41.2</v>
      </c>
      <c r="AE315" s="54">
        <v>1.40221</v>
      </c>
      <c r="AF315" s="54">
        <v>1.1859999999999999</v>
      </c>
      <c r="AG315" s="53">
        <v>450.1</v>
      </c>
      <c r="AH315" s="53">
        <v>379.5</v>
      </c>
      <c r="AI315" s="55">
        <v>26.75</v>
      </c>
    </row>
    <row r="316" spans="30:35" x14ac:dyDescent="0.4">
      <c r="AD316" s="53">
        <v>41.3</v>
      </c>
      <c r="AE316" s="54">
        <v>1.4024000000000001</v>
      </c>
      <c r="AF316" s="54">
        <v>1.1865000000000001</v>
      </c>
      <c r="AG316" s="53">
        <v>451.4</v>
      </c>
      <c r="AH316" s="53">
        <v>380.5</v>
      </c>
      <c r="AI316" s="55">
        <v>26.83</v>
      </c>
    </row>
    <row r="317" spans="30:35" x14ac:dyDescent="0.4">
      <c r="AD317" s="53">
        <v>41.4</v>
      </c>
      <c r="AE317" s="54">
        <v>1.4026000000000001</v>
      </c>
      <c r="AF317" s="54">
        <v>1.1871</v>
      </c>
      <c r="AG317" s="53">
        <v>452.8</v>
      </c>
      <c r="AH317" s="53">
        <v>381.4</v>
      </c>
      <c r="AI317" s="55">
        <v>26.91</v>
      </c>
    </row>
    <row r="318" spans="30:35" x14ac:dyDescent="0.4">
      <c r="AD318" s="53">
        <v>41.5</v>
      </c>
      <c r="AE318" s="54">
        <v>1.4028</v>
      </c>
      <c r="AF318" s="54">
        <v>1.1876</v>
      </c>
      <c r="AG318" s="53">
        <v>454.1</v>
      </c>
      <c r="AH318" s="53">
        <v>382.3</v>
      </c>
      <c r="AI318" s="55">
        <v>26.99</v>
      </c>
    </row>
    <row r="319" spans="30:35" x14ac:dyDescent="0.4">
      <c r="AD319" s="53">
        <v>41.6</v>
      </c>
      <c r="AE319" s="54">
        <v>1.40299</v>
      </c>
      <c r="AF319" s="54">
        <v>1.1880999999999999</v>
      </c>
      <c r="AG319" s="53">
        <v>455.4</v>
      </c>
      <c r="AH319" s="53">
        <v>383.3</v>
      </c>
      <c r="AI319" s="55">
        <v>27.06</v>
      </c>
    </row>
    <row r="320" spans="30:35" x14ac:dyDescent="0.4">
      <c r="AD320" s="53">
        <v>41.7</v>
      </c>
      <c r="AE320" s="54">
        <v>1.4031899999999999</v>
      </c>
      <c r="AF320" s="54">
        <v>1.1887000000000001</v>
      </c>
      <c r="AG320" s="53">
        <v>456.7</v>
      </c>
      <c r="AH320" s="53">
        <v>384.2</v>
      </c>
      <c r="AI320" s="55">
        <v>27.14</v>
      </c>
    </row>
    <row r="321" spans="30:35" x14ac:dyDescent="0.4">
      <c r="AD321" s="53">
        <v>41.8</v>
      </c>
      <c r="AE321" s="54">
        <v>1.4033899999999999</v>
      </c>
      <c r="AF321" s="54">
        <v>1.1892</v>
      </c>
      <c r="AG321" s="53">
        <v>458</v>
      </c>
      <c r="AH321" s="53">
        <v>385.2</v>
      </c>
      <c r="AI321" s="55">
        <v>27.22</v>
      </c>
    </row>
    <row r="322" spans="30:35" x14ac:dyDescent="0.4">
      <c r="AD322" s="53">
        <v>41.9</v>
      </c>
      <c r="AE322" s="54">
        <v>1.40358</v>
      </c>
      <c r="AF322" s="54">
        <v>1.1897</v>
      </c>
      <c r="AG322" s="53">
        <v>459.4</v>
      </c>
      <c r="AH322" s="53">
        <v>386.1</v>
      </c>
      <c r="AI322" s="55">
        <v>27.3</v>
      </c>
    </row>
    <row r="323" spans="30:35" x14ac:dyDescent="0.4">
      <c r="AD323" s="53">
        <v>42</v>
      </c>
      <c r="AE323" s="54">
        <v>1.40378</v>
      </c>
      <c r="AF323" s="54">
        <v>1.1902999999999999</v>
      </c>
      <c r="AG323" s="53">
        <v>460.7</v>
      </c>
      <c r="AH323" s="53">
        <v>387</v>
      </c>
      <c r="AI323" s="55">
        <v>27.38</v>
      </c>
    </row>
    <row r="324" spans="30:35" x14ac:dyDescent="0.4">
      <c r="AD324" s="53">
        <v>42.1</v>
      </c>
      <c r="AE324" s="54">
        <v>1.40398</v>
      </c>
      <c r="AF324" s="54">
        <v>1.1908000000000001</v>
      </c>
      <c r="AG324" s="53">
        <v>462</v>
      </c>
      <c r="AH324" s="53">
        <v>388</v>
      </c>
      <c r="AI324" s="55">
        <v>27.46</v>
      </c>
    </row>
    <row r="325" spans="30:35" x14ac:dyDescent="0.4">
      <c r="AD325" s="53">
        <v>42.2</v>
      </c>
      <c r="AE325" s="54">
        <v>1.40418</v>
      </c>
      <c r="AF325" s="54">
        <v>1.1913</v>
      </c>
      <c r="AG325" s="53">
        <v>463.3</v>
      </c>
      <c r="AH325" s="53">
        <v>388.9</v>
      </c>
      <c r="AI325" s="55">
        <v>27.53</v>
      </c>
    </row>
    <row r="326" spans="30:35" x14ac:dyDescent="0.4">
      <c r="AD326" s="53">
        <v>42.3</v>
      </c>
      <c r="AE326" s="54">
        <v>1.4043699999999999</v>
      </c>
      <c r="AF326" s="54">
        <v>1.1919</v>
      </c>
      <c r="AG326" s="53">
        <v>464.7</v>
      </c>
      <c r="AH326" s="53">
        <v>389.9</v>
      </c>
      <c r="AI326" s="55">
        <v>27.62</v>
      </c>
    </row>
    <row r="327" spans="30:35" x14ac:dyDescent="0.4">
      <c r="AD327" s="53">
        <v>42.4</v>
      </c>
      <c r="AE327" s="54">
        <v>1.4045700000000001</v>
      </c>
      <c r="AF327" s="54">
        <v>1.1923999999999999</v>
      </c>
      <c r="AG327" s="53">
        <v>466</v>
      </c>
      <c r="AH327" s="53">
        <v>390.8</v>
      </c>
      <c r="AI327" s="55">
        <v>27.69</v>
      </c>
    </row>
    <row r="328" spans="30:35" x14ac:dyDescent="0.4">
      <c r="AD328" s="53">
        <v>42.5</v>
      </c>
      <c r="AE328" s="54">
        <v>1.4047700000000001</v>
      </c>
      <c r="AF328" s="54">
        <v>1.1929000000000001</v>
      </c>
      <c r="AG328" s="53">
        <v>467.3</v>
      </c>
      <c r="AH328" s="53">
        <v>391.7</v>
      </c>
      <c r="AI328" s="55">
        <v>27.77</v>
      </c>
    </row>
    <row r="329" spans="30:35" x14ac:dyDescent="0.4">
      <c r="AD329" s="53">
        <v>42.6</v>
      </c>
      <c r="AE329" s="54">
        <v>1.4049700000000001</v>
      </c>
      <c r="AF329" s="54">
        <v>1.1935</v>
      </c>
      <c r="AG329" s="53">
        <v>468.6</v>
      </c>
      <c r="AH329" s="53">
        <v>392.7</v>
      </c>
      <c r="AI329" s="55">
        <v>27.85</v>
      </c>
    </row>
    <row r="330" spans="30:35" x14ac:dyDescent="0.4">
      <c r="AD330" s="53">
        <v>42.7</v>
      </c>
      <c r="AE330" s="54">
        <v>1.40517</v>
      </c>
      <c r="AF330" s="54">
        <v>1.194</v>
      </c>
      <c r="AG330" s="53">
        <v>470</v>
      </c>
      <c r="AH330" s="53">
        <v>393.6</v>
      </c>
      <c r="AI330" s="55">
        <v>27.93</v>
      </c>
    </row>
    <row r="331" spans="30:35" x14ac:dyDescent="0.4">
      <c r="AD331" s="53">
        <v>42.8</v>
      </c>
      <c r="AE331" s="54">
        <v>1.40537</v>
      </c>
      <c r="AF331" s="54">
        <v>1.1946000000000001</v>
      </c>
      <c r="AG331" s="53">
        <v>471.3</v>
      </c>
      <c r="AH331" s="53">
        <v>394.5</v>
      </c>
      <c r="AI331" s="55">
        <v>28.01</v>
      </c>
    </row>
    <row r="332" spans="30:35" x14ac:dyDescent="0.4">
      <c r="AD332" s="53">
        <v>42.9</v>
      </c>
      <c r="AE332" s="54">
        <v>1.40557</v>
      </c>
      <c r="AF332" s="54">
        <v>1.1951000000000001</v>
      </c>
      <c r="AG332" s="53">
        <v>472.6</v>
      </c>
      <c r="AH332" s="53">
        <v>395.5</v>
      </c>
      <c r="AI332" s="55">
        <v>28.09</v>
      </c>
    </row>
    <row r="333" spans="30:35" x14ac:dyDescent="0.4">
      <c r="AD333" s="53">
        <v>43</v>
      </c>
      <c r="AE333" s="54">
        <v>1.4057599999999999</v>
      </c>
      <c r="AF333" s="54">
        <v>1.1956</v>
      </c>
      <c r="AG333" s="53">
        <v>474</v>
      </c>
      <c r="AH333" s="53">
        <v>396.4</v>
      </c>
      <c r="AI333" s="55">
        <v>28.17</v>
      </c>
    </row>
    <row r="334" spans="30:35" x14ac:dyDescent="0.4">
      <c r="AD334" s="53">
        <v>43.1</v>
      </c>
      <c r="AE334" s="54">
        <v>1.4059600000000001</v>
      </c>
      <c r="AF334" s="54">
        <v>1.1961999999999999</v>
      </c>
      <c r="AG334" s="53">
        <v>475.3</v>
      </c>
      <c r="AH334" s="53">
        <v>397.3</v>
      </c>
      <c r="AI334" s="55">
        <v>28.25</v>
      </c>
    </row>
    <row r="335" spans="30:35" x14ac:dyDescent="0.4">
      <c r="AD335" s="53">
        <v>43.2</v>
      </c>
      <c r="AE335" s="54">
        <v>1.4061600000000001</v>
      </c>
      <c r="AF335" s="54">
        <v>1.1967000000000001</v>
      </c>
      <c r="AG335" s="53">
        <v>476.6</v>
      </c>
      <c r="AH335" s="53">
        <v>398.3</v>
      </c>
      <c r="AI335" s="55">
        <v>28.32</v>
      </c>
    </row>
    <row r="336" spans="30:35" x14ac:dyDescent="0.4">
      <c r="AD336" s="53">
        <v>43.3</v>
      </c>
      <c r="AE336" s="54">
        <v>1.4063600000000001</v>
      </c>
      <c r="AF336" s="54">
        <v>1.1973</v>
      </c>
      <c r="AG336" s="53">
        <v>478</v>
      </c>
      <c r="AH336" s="53">
        <v>399.2</v>
      </c>
      <c r="AI336" s="55">
        <v>28.41</v>
      </c>
    </row>
    <row r="337" spans="30:35" x14ac:dyDescent="0.4">
      <c r="AD337" s="53">
        <v>43.4</v>
      </c>
      <c r="AE337" s="54">
        <v>1.40656</v>
      </c>
      <c r="AF337" s="54">
        <v>1.1978</v>
      </c>
      <c r="AG337" s="53">
        <v>479.3</v>
      </c>
      <c r="AH337" s="53">
        <v>400.2</v>
      </c>
      <c r="AI337" s="55">
        <v>28.48</v>
      </c>
    </row>
    <row r="338" spans="30:35" x14ac:dyDescent="0.4">
      <c r="AD338" s="53">
        <v>43.5</v>
      </c>
      <c r="AE338" s="54">
        <v>1.40676</v>
      </c>
      <c r="AF338" s="54">
        <v>1.1982999999999999</v>
      </c>
      <c r="AG338" s="53">
        <v>480.7</v>
      </c>
      <c r="AH338" s="53">
        <v>401.1</v>
      </c>
      <c r="AI338" s="55">
        <v>28.57</v>
      </c>
    </row>
    <row r="339" spans="30:35" x14ac:dyDescent="0.4">
      <c r="AD339" s="53">
        <v>43.6</v>
      </c>
      <c r="AE339" s="54">
        <v>1.40696</v>
      </c>
      <c r="AF339" s="54">
        <v>1.1989000000000001</v>
      </c>
      <c r="AG339" s="53">
        <v>482</v>
      </c>
      <c r="AH339" s="53">
        <v>402</v>
      </c>
      <c r="AI339" s="55">
        <v>28.65</v>
      </c>
    </row>
    <row r="340" spans="30:35" x14ac:dyDescent="0.4">
      <c r="AD340" s="53">
        <v>43.7</v>
      </c>
      <c r="AE340" s="54">
        <v>1.40716</v>
      </c>
      <c r="AF340" s="54">
        <v>1.1994</v>
      </c>
      <c r="AG340" s="53">
        <v>483.3</v>
      </c>
      <c r="AH340" s="53">
        <v>403</v>
      </c>
      <c r="AI340" s="55">
        <v>28.72</v>
      </c>
    </row>
    <row r="341" spans="30:35" x14ac:dyDescent="0.4">
      <c r="AD341" s="53">
        <v>43.8</v>
      </c>
      <c r="AE341" s="54">
        <v>1.4073599999999999</v>
      </c>
      <c r="AF341" s="54">
        <v>1.2</v>
      </c>
      <c r="AG341" s="53">
        <v>484.7</v>
      </c>
      <c r="AH341" s="53">
        <v>403.9</v>
      </c>
      <c r="AI341" s="55">
        <v>28.81</v>
      </c>
    </row>
    <row r="342" spans="30:35" x14ac:dyDescent="0.4">
      <c r="AD342" s="53">
        <v>43.9</v>
      </c>
      <c r="AE342" s="54">
        <v>1.4075599999999999</v>
      </c>
      <c r="AF342" s="54">
        <v>1.2004999999999999</v>
      </c>
      <c r="AG342" s="53">
        <v>486</v>
      </c>
      <c r="AH342" s="53">
        <v>404.8</v>
      </c>
      <c r="AI342" s="55">
        <v>28.88</v>
      </c>
    </row>
    <row r="343" spans="30:35" x14ac:dyDescent="0.4">
      <c r="AD343" s="53">
        <v>44</v>
      </c>
      <c r="AE343" s="54">
        <v>1.4077599999999999</v>
      </c>
      <c r="AF343" s="54">
        <v>1.2011000000000001</v>
      </c>
      <c r="AG343" s="53">
        <v>487.4</v>
      </c>
      <c r="AH343" s="53">
        <v>405.8</v>
      </c>
      <c r="AI343" s="55">
        <v>28.97</v>
      </c>
    </row>
    <row r="344" spans="30:35" x14ac:dyDescent="0.4">
      <c r="AD344" s="53">
        <v>44.1</v>
      </c>
      <c r="AE344" s="54">
        <v>1.4079600000000001</v>
      </c>
      <c r="AF344" s="54">
        <v>1.2016</v>
      </c>
      <c r="AG344" s="53">
        <v>488.7</v>
      </c>
      <c r="AH344" s="53">
        <v>406.7</v>
      </c>
      <c r="AI344" s="55">
        <v>29.04</v>
      </c>
    </row>
    <row r="345" spans="30:35" x14ac:dyDescent="0.4">
      <c r="AD345" s="53">
        <v>44.2</v>
      </c>
      <c r="AE345" s="54">
        <v>1.4081699999999999</v>
      </c>
      <c r="AF345" s="54">
        <v>1.2021999999999999</v>
      </c>
      <c r="AG345" s="53">
        <v>490.1</v>
      </c>
      <c r="AH345" s="53">
        <v>407.6</v>
      </c>
      <c r="AI345" s="55">
        <v>29.13</v>
      </c>
    </row>
    <row r="346" spans="30:35" x14ac:dyDescent="0.4">
      <c r="AD346" s="53">
        <v>44.3</v>
      </c>
      <c r="AE346" s="54">
        <v>1.4083699999999999</v>
      </c>
      <c r="AF346" s="54">
        <v>1.2027000000000001</v>
      </c>
      <c r="AG346" s="53">
        <v>491.4</v>
      </c>
      <c r="AH346" s="53">
        <v>408.6</v>
      </c>
      <c r="AI346" s="55">
        <v>29.2</v>
      </c>
    </row>
    <row r="347" spans="30:35" x14ac:dyDescent="0.4">
      <c r="AD347" s="53">
        <v>44.4</v>
      </c>
      <c r="AE347" s="54">
        <v>1.4085700000000001</v>
      </c>
      <c r="AF347" s="54">
        <v>1.2032</v>
      </c>
      <c r="AG347" s="53">
        <v>492.8</v>
      </c>
      <c r="AH347" s="53">
        <v>409.5</v>
      </c>
      <c r="AI347" s="55">
        <v>29.29</v>
      </c>
    </row>
    <row r="348" spans="30:35" x14ac:dyDescent="0.4">
      <c r="AD348" s="53">
        <v>44.5</v>
      </c>
      <c r="AE348" s="54">
        <v>1.4087700000000001</v>
      </c>
      <c r="AF348" s="54">
        <v>1.2038</v>
      </c>
      <c r="AG348" s="53">
        <v>494.1</v>
      </c>
      <c r="AH348" s="53">
        <v>410.4</v>
      </c>
      <c r="AI348" s="55">
        <v>29.36</v>
      </c>
    </row>
    <row r="349" spans="30:35" x14ac:dyDescent="0.4">
      <c r="AD349" s="53">
        <v>44.6</v>
      </c>
      <c r="AE349" s="54">
        <v>1.4089700000000001</v>
      </c>
      <c r="AF349" s="54">
        <v>1.2042999999999999</v>
      </c>
      <c r="AG349" s="53">
        <v>495.5</v>
      </c>
      <c r="AH349" s="53">
        <v>411.4</v>
      </c>
      <c r="AI349" s="55">
        <v>29.45</v>
      </c>
    </row>
    <row r="350" spans="30:35" x14ac:dyDescent="0.4">
      <c r="AD350" s="53">
        <v>44.7</v>
      </c>
      <c r="AE350" s="54">
        <v>1.40917</v>
      </c>
      <c r="AF350" s="54">
        <v>1.2049000000000001</v>
      </c>
      <c r="AG350" s="53">
        <v>496.8</v>
      </c>
      <c r="AH350" s="53">
        <v>412.3</v>
      </c>
      <c r="AI350" s="55">
        <v>29.52</v>
      </c>
    </row>
    <row r="351" spans="30:35" x14ac:dyDescent="0.4">
      <c r="AD351" s="53">
        <v>44.8</v>
      </c>
      <c r="AE351" s="54">
        <v>1.40937</v>
      </c>
      <c r="AF351" s="54">
        <v>1.2054</v>
      </c>
      <c r="AG351" s="53">
        <v>498.2</v>
      </c>
      <c r="AH351" s="53">
        <v>413.3</v>
      </c>
      <c r="AI351" s="55">
        <v>29.61</v>
      </c>
    </row>
    <row r="352" spans="30:35" x14ac:dyDescent="0.4">
      <c r="AD352" s="53">
        <v>44.9</v>
      </c>
      <c r="AE352" s="54">
        <v>1.4095800000000001</v>
      </c>
      <c r="AF352" s="54">
        <v>1.206</v>
      </c>
      <c r="AG352" s="53">
        <v>499.5</v>
      </c>
      <c r="AH352" s="53">
        <v>414.2</v>
      </c>
      <c r="AI352" s="55">
        <v>29.69</v>
      </c>
    </row>
    <row r="353" spans="30:35" x14ac:dyDescent="0.4">
      <c r="AD353" s="53">
        <v>45</v>
      </c>
      <c r="AE353" s="54">
        <v>1.40978</v>
      </c>
      <c r="AF353" s="54">
        <v>1.2064999999999999</v>
      </c>
      <c r="AG353" s="53">
        <v>500.9</v>
      </c>
      <c r="AH353" s="53">
        <v>415.1</v>
      </c>
      <c r="AI353" s="55">
        <v>29.77</v>
      </c>
    </row>
    <row r="354" spans="30:35" x14ac:dyDescent="0.4">
      <c r="AD354" s="53">
        <v>45.1</v>
      </c>
      <c r="AE354" s="54">
        <v>1.40998</v>
      </c>
      <c r="AF354" s="54">
        <v>1.2071000000000001</v>
      </c>
      <c r="AG354" s="53">
        <v>502.2</v>
      </c>
      <c r="AH354" s="53">
        <v>416.1</v>
      </c>
      <c r="AI354" s="55">
        <v>29.85</v>
      </c>
    </row>
    <row r="355" spans="30:35" x14ac:dyDescent="0.4">
      <c r="AD355" s="53">
        <v>45.2</v>
      </c>
      <c r="AE355" s="54">
        <v>1.41018</v>
      </c>
      <c r="AF355" s="54">
        <v>1.2076</v>
      </c>
      <c r="AG355" s="53">
        <v>503.6</v>
      </c>
      <c r="AH355" s="53">
        <v>417</v>
      </c>
      <c r="AI355" s="55">
        <v>29.93</v>
      </c>
    </row>
    <row r="356" spans="30:35" x14ac:dyDescent="0.4">
      <c r="AD356" s="53">
        <v>45.3</v>
      </c>
      <c r="AE356" s="54">
        <v>1.41039</v>
      </c>
      <c r="AF356" s="54">
        <v>1.2081999999999999</v>
      </c>
      <c r="AG356" s="53">
        <v>504.9</v>
      </c>
      <c r="AH356" s="53">
        <v>417.9</v>
      </c>
      <c r="AI356" s="55">
        <v>30.01</v>
      </c>
    </row>
    <row r="357" spans="30:35" x14ac:dyDescent="0.4">
      <c r="AD357" s="53">
        <v>45.4</v>
      </c>
      <c r="AE357" s="54">
        <v>1.41059</v>
      </c>
      <c r="AF357" s="54">
        <v>1.2087000000000001</v>
      </c>
      <c r="AG357" s="53">
        <v>506.3</v>
      </c>
      <c r="AH357" s="53">
        <v>418.9</v>
      </c>
      <c r="AI357" s="55">
        <v>30.09</v>
      </c>
    </row>
    <row r="358" spans="30:35" x14ac:dyDescent="0.4">
      <c r="AD358" s="53">
        <v>45.5</v>
      </c>
      <c r="AE358" s="54">
        <v>1.41079</v>
      </c>
      <c r="AF358" s="54">
        <v>1.2093</v>
      </c>
      <c r="AG358" s="53">
        <v>507.7</v>
      </c>
      <c r="AH358" s="53">
        <v>419.8</v>
      </c>
      <c r="AI358" s="55">
        <v>30.17</v>
      </c>
    </row>
    <row r="359" spans="30:35" x14ac:dyDescent="0.4">
      <c r="AD359" s="53">
        <v>45.6</v>
      </c>
      <c r="AE359" s="54">
        <v>1.41099</v>
      </c>
      <c r="AF359" s="54">
        <v>1.2098</v>
      </c>
      <c r="AG359" s="53">
        <v>509</v>
      </c>
      <c r="AH359" s="53">
        <v>420.7</v>
      </c>
      <c r="AI359" s="55">
        <v>30.25</v>
      </c>
    </row>
    <row r="360" spans="30:35" x14ac:dyDescent="0.4">
      <c r="AD360" s="53">
        <v>45.7</v>
      </c>
      <c r="AE360" s="54">
        <v>1.4112</v>
      </c>
      <c r="AF360" s="54">
        <v>1.2103999999999999</v>
      </c>
      <c r="AG360" s="53">
        <v>510.4</v>
      </c>
      <c r="AH360" s="53">
        <v>421.7</v>
      </c>
      <c r="AI360" s="55">
        <v>30.33</v>
      </c>
    </row>
    <row r="361" spans="30:35" x14ac:dyDescent="0.4">
      <c r="AD361" s="53">
        <v>45.8</v>
      </c>
      <c r="AE361" s="54">
        <v>1.4114</v>
      </c>
      <c r="AF361" s="54">
        <v>1.2109000000000001</v>
      </c>
      <c r="AG361" s="53">
        <v>511.7</v>
      </c>
      <c r="AH361" s="53">
        <v>422.6</v>
      </c>
      <c r="AI361" s="55">
        <v>30.41</v>
      </c>
    </row>
    <row r="362" spans="30:35" x14ac:dyDescent="0.4">
      <c r="AD362" s="53">
        <v>45.9</v>
      </c>
      <c r="AE362" s="54">
        <v>1.4116</v>
      </c>
      <c r="AF362" s="54">
        <v>1.2115</v>
      </c>
      <c r="AG362" s="53">
        <v>513.1</v>
      </c>
      <c r="AH362" s="53">
        <v>423.5</v>
      </c>
      <c r="AI362" s="55">
        <v>30.49</v>
      </c>
    </row>
    <row r="363" spans="30:35" x14ac:dyDescent="0.4">
      <c r="AD363" s="53">
        <v>46</v>
      </c>
      <c r="AE363" s="54">
        <v>1.41181</v>
      </c>
      <c r="AF363" s="54">
        <v>1.212</v>
      </c>
      <c r="AG363" s="53">
        <v>514.5</v>
      </c>
      <c r="AH363" s="53">
        <v>424.5</v>
      </c>
      <c r="AI363" s="55">
        <v>30.58</v>
      </c>
    </row>
    <row r="364" spans="30:35" x14ac:dyDescent="0.4">
      <c r="AD364" s="53">
        <v>46.1</v>
      </c>
      <c r="AE364" s="54">
        <v>1.41201</v>
      </c>
      <c r="AF364" s="54">
        <v>1.2125999999999999</v>
      </c>
      <c r="AG364" s="53">
        <v>515.79999999999995</v>
      </c>
      <c r="AH364" s="53">
        <v>425.4</v>
      </c>
      <c r="AI364" s="55">
        <v>30.65</v>
      </c>
    </row>
    <row r="365" spans="30:35" x14ac:dyDescent="0.4">
      <c r="AD365" s="53">
        <v>46.2</v>
      </c>
      <c r="AE365" s="54">
        <v>1.41222</v>
      </c>
      <c r="AF365" s="54">
        <v>1.2131000000000001</v>
      </c>
      <c r="AG365" s="53">
        <v>517.20000000000005</v>
      </c>
      <c r="AH365" s="53">
        <v>426.3</v>
      </c>
      <c r="AI365" s="55">
        <v>30.74</v>
      </c>
    </row>
    <row r="366" spans="30:35" x14ac:dyDescent="0.4">
      <c r="AD366" s="53">
        <v>46.3</v>
      </c>
      <c r="AE366" s="54">
        <v>1.41242</v>
      </c>
      <c r="AF366" s="54">
        <v>1.2137</v>
      </c>
      <c r="AG366" s="53">
        <v>518.6</v>
      </c>
      <c r="AH366" s="53">
        <v>427.3</v>
      </c>
      <c r="AI366" s="55">
        <v>30.82</v>
      </c>
    </row>
    <row r="367" spans="30:35" x14ac:dyDescent="0.4">
      <c r="AD367" s="53">
        <v>46.4</v>
      </c>
      <c r="AE367" s="54">
        <v>1.41262</v>
      </c>
      <c r="AF367" s="54">
        <v>1.2141999999999999</v>
      </c>
      <c r="AG367" s="53">
        <v>519.9</v>
      </c>
      <c r="AH367" s="53">
        <v>428.2</v>
      </c>
      <c r="AI367" s="55">
        <v>30.9</v>
      </c>
    </row>
    <row r="368" spans="30:35" x14ac:dyDescent="0.4">
      <c r="AD368" s="53">
        <v>46.5</v>
      </c>
      <c r="AE368" s="54">
        <v>1.41283</v>
      </c>
      <c r="AF368" s="54">
        <v>1.2148000000000001</v>
      </c>
      <c r="AG368" s="53">
        <v>521.29999999999995</v>
      </c>
      <c r="AH368" s="53">
        <v>429.1</v>
      </c>
      <c r="AI368" s="55">
        <v>30.98</v>
      </c>
    </row>
    <row r="369" spans="30:35" x14ac:dyDescent="0.4">
      <c r="AD369" s="53">
        <v>46.6</v>
      </c>
      <c r="AE369" s="54">
        <v>1.41303</v>
      </c>
      <c r="AF369" s="54">
        <v>1.2154</v>
      </c>
      <c r="AG369" s="53">
        <v>522.70000000000005</v>
      </c>
      <c r="AH369" s="53">
        <v>430.1</v>
      </c>
      <c r="AI369" s="55">
        <v>31.06</v>
      </c>
    </row>
    <row r="370" spans="30:35" x14ac:dyDescent="0.4">
      <c r="AD370" s="53">
        <v>46.7</v>
      </c>
      <c r="AE370" s="54">
        <v>1.4132400000000001</v>
      </c>
      <c r="AF370" s="54">
        <v>1.2159</v>
      </c>
      <c r="AG370" s="53">
        <v>524.1</v>
      </c>
      <c r="AH370" s="53">
        <v>431</v>
      </c>
      <c r="AI370" s="55">
        <v>31.15</v>
      </c>
    </row>
    <row r="371" spans="30:35" x14ac:dyDescent="0.4">
      <c r="AD371" s="53">
        <v>46.8</v>
      </c>
      <c r="AE371" s="54">
        <v>1.41344</v>
      </c>
      <c r="AF371" s="54">
        <v>1.2164999999999999</v>
      </c>
      <c r="AG371" s="53">
        <v>525.4</v>
      </c>
      <c r="AH371" s="53">
        <v>431.9</v>
      </c>
      <c r="AI371" s="55">
        <v>31.22</v>
      </c>
    </row>
    <row r="372" spans="30:35" x14ac:dyDescent="0.4">
      <c r="AD372" s="53">
        <v>46.9</v>
      </c>
      <c r="AE372" s="54">
        <v>1.4136500000000001</v>
      </c>
      <c r="AF372" s="54">
        <v>1.2170000000000001</v>
      </c>
      <c r="AG372" s="53">
        <v>526.79999999999995</v>
      </c>
      <c r="AH372" s="53">
        <v>432.9</v>
      </c>
      <c r="AI372" s="55">
        <v>31.31</v>
      </c>
    </row>
    <row r="373" spans="30:35" x14ac:dyDescent="0.4">
      <c r="AD373" s="53">
        <v>47</v>
      </c>
      <c r="AE373" s="54">
        <v>1.4138500000000001</v>
      </c>
      <c r="AF373" s="54">
        <v>1.2176</v>
      </c>
      <c r="AG373" s="53">
        <v>528.20000000000005</v>
      </c>
      <c r="AH373" s="53">
        <v>433.8</v>
      </c>
      <c r="AI373" s="55">
        <v>31.39</v>
      </c>
    </row>
    <row r="374" spans="30:35" x14ac:dyDescent="0.4">
      <c r="AD374" s="53">
        <v>47.1</v>
      </c>
      <c r="AE374" s="54">
        <v>1.4140600000000001</v>
      </c>
      <c r="AF374" s="54">
        <v>1.2181</v>
      </c>
      <c r="AG374" s="53">
        <v>529.6</v>
      </c>
      <c r="AH374" s="53">
        <v>434.7</v>
      </c>
      <c r="AI374" s="55">
        <v>31.47</v>
      </c>
    </row>
    <row r="375" spans="30:35" x14ac:dyDescent="0.4">
      <c r="AD375" s="53">
        <v>47.2</v>
      </c>
      <c r="AE375" s="54">
        <v>1.4142699999999999</v>
      </c>
      <c r="AF375" s="54">
        <v>1.2186999999999999</v>
      </c>
      <c r="AG375" s="53">
        <v>530.9</v>
      </c>
      <c r="AH375" s="53">
        <v>435.7</v>
      </c>
      <c r="AI375" s="55">
        <v>31.55</v>
      </c>
    </row>
    <row r="376" spans="30:35" x14ac:dyDescent="0.4">
      <c r="AD376" s="53">
        <v>47.3</v>
      </c>
      <c r="AE376" s="54">
        <v>1.4144699999999999</v>
      </c>
      <c r="AF376" s="54">
        <v>1.2192000000000001</v>
      </c>
      <c r="AG376" s="53">
        <v>532.29999999999995</v>
      </c>
      <c r="AH376" s="53">
        <v>436.6</v>
      </c>
      <c r="AI376" s="55">
        <v>31.63</v>
      </c>
    </row>
    <row r="377" spans="30:35" x14ac:dyDescent="0.4">
      <c r="AD377" s="53">
        <v>47.4</v>
      </c>
      <c r="AE377" s="54">
        <v>1.4146799999999999</v>
      </c>
      <c r="AF377" s="54">
        <v>1.2198</v>
      </c>
      <c r="AG377" s="53">
        <v>533.70000000000005</v>
      </c>
      <c r="AH377" s="53">
        <v>437.5</v>
      </c>
      <c r="AI377" s="55">
        <v>31.72</v>
      </c>
    </row>
    <row r="378" spans="30:35" x14ac:dyDescent="0.4">
      <c r="AD378" s="53">
        <v>47.5</v>
      </c>
      <c r="AE378" s="54">
        <v>1.4148799999999999</v>
      </c>
      <c r="AF378" s="54">
        <v>1.2203999999999999</v>
      </c>
      <c r="AG378" s="53">
        <v>535.1</v>
      </c>
      <c r="AH378" s="53">
        <v>438.5</v>
      </c>
      <c r="AI378" s="55">
        <v>31.8</v>
      </c>
    </row>
    <row r="379" spans="30:35" x14ac:dyDescent="0.4">
      <c r="AD379" s="53">
        <v>47.6</v>
      </c>
      <c r="AE379" s="54">
        <v>1.41509</v>
      </c>
      <c r="AF379" s="54">
        <v>1.2209000000000001</v>
      </c>
      <c r="AG379" s="53">
        <v>536.5</v>
      </c>
      <c r="AH379" s="53">
        <v>439.4</v>
      </c>
      <c r="AI379" s="55">
        <v>31.88</v>
      </c>
    </row>
    <row r="380" spans="30:35" x14ac:dyDescent="0.4">
      <c r="AD380" s="53">
        <v>47.7</v>
      </c>
      <c r="AE380" s="54">
        <v>1.4153</v>
      </c>
      <c r="AF380" s="54">
        <v>1.2215</v>
      </c>
      <c r="AG380" s="53">
        <v>537.9</v>
      </c>
      <c r="AH380" s="53">
        <v>440.3</v>
      </c>
      <c r="AI380" s="55">
        <v>31.97</v>
      </c>
    </row>
    <row r="381" spans="30:35" x14ac:dyDescent="0.4">
      <c r="AD381" s="53">
        <v>47.8</v>
      </c>
      <c r="AE381" s="54">
        <v>1.4155</v>
      </c>
      <c r="AF381" s="54">
        <v>1.222</v>
      </c>
      <c r="AG381" s="53">
        <v>539.20000000000005</v>
      </c>
      <c r="AH381" s="53">
        <v>441.3</v>
      </c>
      <c r="AI381" s="55">
        <v>32.04</v>
      </c>
    </row>
    <row r="382" spans="30:35" x14ac:dyDescent="0.4">
      <c r="AD382" s="53">
        <v>47.9</v>
      </c>
      <c r="AE382" s="54">
        <v>1.41571</v>
      </c>
      <c r="AF382" s="54">
        <v>1.2225999999999999</v>
      </c>
      <c r="AG382" s="53">
        <v>540.6</v>
      </c>
      <c r="AH382" s="53">
        <v>442.2</v>
      </c>
      <c r="AI382" s="55">
        <v>32.130000000000003</v>
      </c>
    </row>
    <row r="383" spans="30:35" x14ac:dyDescent="0.4">
      <c r="AD383" s="53">
        <v>48</v>
      </c>
      <c r="AE383" s="54">
        <v>1.4159200000000001</v>
      </c>
      <c r="AF383" s="54">
        <v>1.2232000000000001</v>
      </c>
      <c r="AG383" s="53">
        <v>542</v>
      </c>
      <c r="AH383" s="53">
        <v>443.1</v>
      </c>
      <c r="AI383" s="55">
        <v>32.21</v>
      </c>
    </row>
    <row r="384" spans="30:35" x14ac:dyDescent="0.4">
      <c r="AD384" s="53">
        <v>48.1</v>
      </c>
      <c r="AE384" s="54">
        <v>1.41612</v>
      </c>
      <c r="AF384" s="54">
        <v>1.2237</v>
      </c>
      <c r="AG384" s="53">
        <v>543.4</v>
      </c>
      <c r="AH384" s="53">
        <v>444.1</v>
      </c>
      <c r="AI384" s="55">
        <v>32.29</v>
      </c>
    </row>
    <row r="385" spans="30:35" x14ac:dyDescent="0.4">
      <c r="AD385" s="53">
        <v>48.2</v>
      </c>
      <c r="AE385" s="54">
        <v>1.4163300000000001</v>
      </c>
      <c r="AF385" s="54">
        <v>1.2242999999999999</v>
      </c>
      <c r="AG385" s="53">
        <v>544.79999999999995</v>
      </c>
      <c r="AH385" s="53">
        <v>445</v>
      </c>
      <c r="AI385" s="55">
        <v>32.380000000000003</v>
      </c>
    </row>
    <row r="386" spans="30:35" x14ac:dyDescent="0.4">
      <c r="AD386" s="53">
        <v>48.3</v>
      </c>
      <c r="AE386" s="54">
        <v>1.4165399999999999</v>
      </c>
      <c r="AF386" s="54">
        <v>1.2248000000000001</v>
      </c>
      <c r="AG386" s="53">
        <v>546.20000000000005</v>
      </c>
      <c r="AH386" s="53">
        <v>445.9</v>
      </c>
      <c r="AI386" s="55">
        <v>32.46</v>
      </c>
    </row>
    <row r="387" spans="30:35" x14ac:dyDescent="0.4">
      <c r="AD387" s="53">
        <v>48.4</v>
      </c>
      <c r="AE387" s="54">
        <v>1.4167400000000001</v>
      </c>
      <c r="AF387" s="54">
        <v>1.2254</v>
      </c>
      <c r="AG387" s="53">
        <v>547.6</v>
      </c>
      <c r="AH387" s="53">
        <v>446.8</v>
      </c>
      <c r="AI387" s="55">
        <v>32.54</v>
      </c>
    </row>
    <row r="388" spans="30:35" x14ac:dyDescent="0.4">
      <c r="AD388" s="53">
        <v>48.5</v>
      </c>
      <c r="AE388" s="54">
        <v>1.4169499999999999</v>
      </c>
      <c r="AF388" s="54">
        <v>1.226</v>
      </c>
      <c r="AG388" s="53">
        <v>549</v>
      </c>
      <c r="AH388" s="53">
        <v>447.8</v>
      </c>
      <c r="AI388" s="55">
        <v>32.630000000000003</v>
      </c>
    </row>
    <row r="389" spans="30:35" x14ac:dyDescent="0.4">
      <c r="AD389" s="53">
        <v>48.6</v>
      </c>
      <c r="AE389" s="54">
        <v>1.41716</v>
      </c>
      <c r="AF389" s="54">
        <v>1.2264999999999999</v>
      </c>
      <c r="AG389" s="53">
        <v>550.4</v>
      </c>
      <c r="AH389" s="53">
        <v>448.7</v>
      </c>
      <c r="AI389" s="55">
        <v>32.71</v>
      </c>
    </row>
    <row r="390" spans="30:35" x14ac:dyDescent="0.4">
      <c r="AD390" s="53">
        <v>48.7</v>
      </c>
      <c r="AE390" s="54">
        <v>1.41737</v>
      </c>
      <c r="AF390" s="54">
        <v>1.2271000000000001</v>
      </c>
      <c r="AG390" s="53">
        <v>551.79999999999995</v>
      </c>
      <c r="AH390" s="53">
        <v>449.6</v>
      </c>
      <c r="AI390" s="55">
        <v>32.79</v>
      </c>
    </row>
    <row r="391" spans="30:35" x14ac:dyDescent="0.4">
      <c r="AD391" s="53">
        <v>48.8</v>
      </c>
      <c r="AE391" s="54">
        <v>1.4175800000000001</v>
      </c>
      <c r="AF391" s="54">
        <v>1.2277</v>
      </c>
      <c r="AG391" s="53">
        <v>553.20000000000005</v>
      </c>
      <c r="AH391" s="53">
        <v>450.6</v>
      </c>
      <c r="AI391" s="55">
        <v>32.880000000000003</v>
      </c>
    </row>
    <row r="392" spans="30:35" x14ac:dyDescent="0.4">
      <c r="AD392" s="53">
        <v>48.9</v>
      </c>
      <c r="AE392" s="54">
        <v>1.4177900000000001</v>
      </c>
      <c r="AF392" s="54">
        <v>1.2282</v>
      </c>
      <c r="AG392" s="53">
        <v>554.6</v>
      </c>
      <c r="AH392" s="53">
        <v>451.5</v>
      </c>
      <c r="AI392" s="55">
        <v>32.96</v>
      </c>
    </row>
    <row r="393" spans="30:35" x14ac:dyDescent="0.4">
      <c r="AD393" s="53">
        <v>49</v>
      </c>
      <c r="AE393" s="54">
        <v>1.4179900000000001</v>
      </c>
      <c r="AF393" s="54">
        <v>1.2287999999999999</v>
      </c>
      <c r="AG393" s="53">
        <v>556</v>
      </c>
      <c r="AH393" s="53">
        <v>452.4</v>
      </c>
      <c r="AI393" s="55">
        <v>33.04</v>
      </c>
    </row>
    <row r="394" spans="30:35" x14ac:dyDescent="0.4">
      <c r="AD394" s="53">
        <v>49.1</v>
      </c>
      <c r="AE394" s="54">
        <v>1.4181999999999999</v>
      </c>
      <c r="AF394" s="54">
        <v>1.2294</v>
      </c>
      <c r="AG394" s="53">
        <v>557.4</v>
      </c>
      <c r="AH394" s="53">
        <v>453.4</v>
      </c>
      <c r="AI394" s="55">
        <v>33.130000000000003</v>
      </c>
    </row>
    <row r="395" spans="30:35" x14ac:dyDescent="0.4">
      <c r="AD395" s="53">
        <v>49.2</v>
      </c>
      <c r="AE395" s="54">
        <v>1.4184099999999999</v>
      </c>
      <c r="AF395" s="54">
        <v>1.2299</v>
      </c>
      <c r="AG395" s="53">
        <v>558.79999999999995</v>
      </c>
      <c r="AH395" s="53">
        <v>454.3</v>
      </c>
      <c r="AI395" s="55">
        <v>33.21</v>
      </c>
    </row>
    <row r="396" spans="30:35" x14ac:dyDescent="0.4">
      <c r="AD396" s="53">
        <v>49.3</v>
      </c>
      <c r="AE396" s="54">
        <v>1.41862</v>
      </c>
      <c r="AF396" s="54">
        <v>1.2304999999999999</v>
      </c>
      <c r="AG396" s="53">
        <v>560.20000000000005</v>
      </c>
      <c r="AH396" s="53">
        <v>455.2</v>
      </c>
      <c r="AI396" s="55">
        <v>33.29</v>
      </c>
    </row>
    <row r="397" spans="30:35" x14ac:dyDescent="0.4">
      <c r="AD397" s="53">
        <v>49.4</v>
      </c>
      <c r="AE397" s="54">
        <v>1.41883</v>
      </c>
      <c r="AF397" s="54">
        <v>1.2311000000000001</v>
      </c>
      <c r="AG397" s="53">
        <v>561.6</v>
      </c>
      <c r="AH397" s="53">
        <v>456.2</v>
      </c>
      <c r="AI397" s="55">
        <v>33.380000000000003</v>
      </c>
    </row>
    <row r="398" spans="30:35" x14ac:dyDescent="0.4">
      <c r="AD398" s="53">
        <v>49.5</v>
      </c>
      <c r="AE398" s="54">
        <v>1.4190400000000001</v>
      </c>
      <c r="AF398" s="54">
        <v>1.2316</v>
      </c>
      <c r="AG398" s="53">
        <v>563</v>
      </c>
      <c r="AH398" s="53">
        <v>457.1</v>
      </c>
      <c r="AI398" s="55">
        <v>33.46</v>
      </c>
    </row>
    <row r="399" spans="30:35" x14ac:dyDescent="0.4">
      <c r="AD399" s="53">
        <v>49.6</v>
      </c>
      <c r="AE399" s="54">
        <v>1.4192499999999999</v>
      </c>
      <c r="AF399" s="54">
        <v>1.2322</v>
      </c>
      <c r="AG399" s="53">
        <v>564.4</v>
      </c>
      <c r="AH399" s="53">
        <v>458</v>
      </c>
      <c r="AI399" s="55">
        <v>33.54</v>
      </c>
    </row>
    <row r="400" spans="30:35" x14ac:dyDescent="0.4">
      <c r="AD400" s="53">
        <v>49.7</v>
      </c>
      <c r="AE400" s="54">
        <v>1.4194599999999999</v>
      </c>
      <c r="AF400" s="54">
        <v>1.2327999999999999</v>
      </c>
      <c r="AG400" s="53">
        <v>565.79999999999995</v>
      </c>
      <c r="AH400" s="53">
        <v>458.9</v>
      </c>
      <c r="AI400" s="55">
        <v>33.630000000000003</v>
      </c>
    </row>
    <row r="401" spans="30:35" x14ac:dyDescent="0.4">
      <c r="AD401" s="53">
        <v>49.8</v>
      </c>
      <c r="AE401" s="54">
        <v>1.41967</v>
      </c>
      <c r="AF401" s="54">
        <v>1.2333000000000001</v>
      </c>
      <c r="AG401" s="53">
        <v>567.20000000000005</v>
      </c>
      <c r="AH401" s="53">
        <v>459.9</v>
      </c>
      <c r="AI401" s="55">
        <v>33.71</v>
      </c>
    </row>
    <row r="402" spans="30:35" x14ac:dyDescent="0.4">
      <c r="AD402" s="53">
        <v>49.9</v>
      </c>
      <c r="AE402" s="54">
        <v>1.41988</v>
      </c>
      <c r="AF402" s="54">
        <v>1.2339</v>
      </c>
      <c r="AG402" s="53">
        <v>568.6</v>
      </c>
      <c r="AH402" s="53">
        <v>460.8</v>
      </c>
      <c r="AI402" s="55">
        <v>33.79</v>
      </c>
    </row>
    <row r="403" spans="30:35" x14ac:dyDescent="0.4">
      <c r="AD403" s="53">
        <v>50</v>
      </c>
      <c r="AE403" s="54">
        <v>1.4200900000000001</v>
      </c>
      <c r="AF403" s="54">
        <v>1.2344999999999999</v>
      </c>
      <c r="AG403" s="53">
        <v>570</v>
      </c>
      <c r="AH403" s="53">
        <v>461.7</v>
      </c>
      <c r="AI403" s="55">
        <v>33.880000000000003</v>
      </c>
    </row>
    <row r="404" spans="30:35" x14ac:dyDescent="0.4">
      <c r="AD404" s="53">
        <v>50.1</v>
      </c>
      <c r="AE404" s="54">
        <v>1.4202999999999999</v>
      </c>
      <c r="AF404" s="54">
        <v>1.2350000000000001</v>
      </c>
      <c r="AG404" s="53">
        <v>571.4</v>
      </c>
      <c r="AH404" s="53">
        <v>462.7</v>
      </c>
      <c r="AI404" s="55">
        <v>33.96</v>
      </c>
    </row>
    <row r="405" spans="30:35" x14ac:dyDescent="0.4">
      <c r="AD405" s="53">
        <v>50.2</v>
      </c>
      <c r="AE405" s="54">
        <v>1.4205099999999999</v>
      </c>
      <c r="AF405" s="54">
        <v>1.2356</v>
      </c>
      <c r="AG405" s="53">
        <v>572.79999999999995</v>
      </c>
      <c r="AH405" s="53">
        <v>463.6</v>
      </c>
      <c r="AI405" s="55">
        <v>34.04</v>
      </c>
    </row>
    <row r="406" spans="30:35" x14ac:dyDescent="0.4">
      <c r="AD406" s="53">
        <v>50.3</v>
      </c>
      <c r="AE406" s="54">
        <v>1.42072</v>
      </c>
      <c r="AF406" s="54">
        <v>1.2362</v>
      </c>
      <c r="AG406" s="53">
        <v>574.20000000000005</v>
      </c>
      <c r="AH406" s="53">
        <v>464.5</v>
      </c>
      <c r="AI406" s="55">
        <v>34.119999999999997</v>
      </c>
    </row>
    <row r="407" spans="30:35" x14ac:dyDescent="0.4">
      <c r="AD407" s="53">
        <v>50.4</v>
      </c>
      <c r="AE407" s="54">
        <v>1.42093</v>
      </c>
      <c r="AF407" s="54">
        <v>1.2367999999999999</v>
      </c>
      <c r="AG407" s="53">
        <v>575.6</v>
      </c>
      <c r="AH407" s="53">
        <v>465.4</v>
      </c>
      <c r="AI407" s="55">
        <v>34.21</v>
      </c>
    </row>
    <row r="408" spans="30:35" x14ac:dyDescent="0.4">
      <c r="AD408" s="53">
        <v>50.5</v>
      </c>
      <c r="AE408" s="54">
        <v>1.4211400000000001</v>
      </c>
      <c r="AF408" s="54">
        <v>1.2373000000000001</v>
      </c>
      <c r="AG408" s="53">
        <v>577.1</v>
      </c>
      <c r="AH408" s="53">
        <v>466.4</v>
      </c>
      <c r="AI408" s="55">
        <v>34.299999999999997</v>
      </c>
    </row>
    <row r="409" spans="30:35" x14ac:dyDescent="0.4">
      <c r="AD409" s="53">
        <v>50.6</v>
      </c>
      <c r="AE409" s="54">
        <v>1.4213499999999999</v>
      </c>
      <c r="AF409" s="54">
        <v>1.2379</v>
      </c>
      <c r="AG409" s="53">
        <v>578.5</v>
      </c>
      <c r="AH409" s="53">
        <v>467.3</v>
      </c>
      <c r="AI409" s="55">
        <v>34.380000000000003</v>
      </c>
    </row>
    <row r="410" spans="30:35" x14ac:dyDescent="0.4">
      <c r="AD410" s="53">
        <v>50.7</v>
      </c>
      <c r="AE410" s="54">
        <v>1.4215599999999999</v>
      </c>
      <c r="AF410" s="54">
        <v>1.2384999999999999</v>
      </c>
      <c r="AG410" s="53">
        <v>579.9</v>
      </c>
      <c r="AH410" s="53">
        <v>468.2</v>
      </c>
      <c r="AI410" s="55">
        <v>34.46</v>
      </c>
    </row>
    <row r="411" spans="30:35" x14ac:dyDescent="0.4">
      <c r="AD411" s="53">
        <v>50.8</v>
      </c>
      <c r="AE411" s="54">
        <v>1.42177</v>
      </c>
      <c r="AF411" s="54">
        <v>1.2390000000000001</v>
      </c>
      <c r="AG411" s="53">
        <v>581.29999999999995</v>
      </c>
      <c r="AH411" s="53">
        <v>469.2</v>
      </c>
      <c r="AI411" s="55">
        <v>34.549999999999997</v>
      </c>
    </row>
    <row r="412" spans="30:35" x14ac:dyDescent="0.4">
      <c r="AD412" s="53">
        <v>50.9</v>
      </c>
      <c r="AE412" s="54">
        <v>1.4219900000000001</v>
      </c>
      <c r="AF412" s="54">
        <v>1.2396</v>
      </c>
      <c r="AG412" s="53">
        <v>582.70000000000005</v>
      </c>
      <c r="AH412" s="53">
        <v>470.1</v>
      </c>
      <c r="AI412" s="55">
        <v>34.630000000000003</v>
      </c>
    </row>
    <row r="413" spans="30:35" x14ac:dyDescent="0.4">
      <c r="AD413" s="53">
        <v>51</v>
      </c>
      <c r="AE413" s="54">
        <v>1.4221999999999999</v>
      </c>
      <c r="AF413" s="54">
        <v>1.2402</v>
      </c>
      <c r="AG413" s="53">
        <v>584.20000000000005</v>
      </c>
      <c r="AH413" s="53">
        <v>471</v>
      </c>
      <c r="AI413" s="55">
        <v>34.72</v>
      </c>
    </row>
    <row r="414" spans="30:35" x14ac:dyDescent="0.4">
      <c r="AD414" s="53">
        <v>51.1</v>
      </c>
      <c r="AE414" s="54">
        <v>1.42241</v>
      </c>
      <c r="AF414" s="54">
        <v>1.2407999999999999</v>
      </c>
      <c r="AG414" s="53">
        <v>585.6</v>
      </c>
      <c r="AH414" s="53">
        <v>471.9</v>
      </c>
      <c r="AI414" s="55">
        <v>34.799999999999997</v>
      </c>
    </row>
    <row r="415" spans="30:35" x14ac:dyDescent="0.4">
      <c r="AD415" s="53">
        <v>51.2</v>
      </c>
      <c r="AE415" s="54">
        <v>1.42262</v>
      </c>
      <c r="AF415" s="54">
        <v>1.2413000000000001</v>
      </c>
      <c r="AG415" s="53">
        <v>587</v>
      </c>
      <c r="AH415" s="53">
        <v>472.9</v>
      </c>
      <c r="AI415" s="55">
        <v>34.89</v>
      </c>
    </row>
    <row r="416" spans="30:35" x14ac:dyDescent="0.4">
      <c r="AD416" s="53">
        <v>51.3</v>
      </c>
      <c r="AE416" s="54">
        <v>1.42283</v>
      </c>
      <c r="AF416" s="54">
        <v>1.2419</v>
      </c>
      <c r="AG416" s="53">
        <v>588.4</v>
      </c>
      <c r="AH416" s="53">
        <v>473.8</v>
      </c>
      <c r="AI416" s="55">
        <v>34.97</v>
      </c>
    </row>
    <row r="417" spans="30:35" x14ac:dyDescent="0.4">
      <c r="AD417" s="53">
        <v>51.4</v>
      </c>
      <c r="AE417" s="54">
        <v>1.4230499999999999</v>
      </c>
      <c r="AF417" s="54">
        <v>1.2424999999999999</v>
      </c>
      <c r="AG417" s="53">
        <v>589.9</v>
      </c>
      <c r="AH417" s="53">
        <v>474.7</v>
      </c>
      <c r="AI417" s="55">
        <v>35.06</v>
      </c>
    </row>
    <row r="418" spans="30:35" x14ac:dyDescent="0.4">
      <c r="AD418" s="53">
        <v>51.5</v>
      </c>
      <c r="AE418" s="54">
        <v>1.42326</v>
      </c>
      <c r="AF418" s="54">
        <v>1.2431000000000001</v>
      </c>
      <c r="AG418" s="53">
        <v>591.29999999999995</v>
      </c>
      <c r="AH418" s="53">
        <v>475.7</v>
      </c>
      <c r="AI418" s="55">
        <v>35.14</v>
      </c>
    </row>
    <row r="419" spans="30:35" x14ac:dyDescent="0.4">
      <c r="AD419" s="53">
        <v>51.6</v>
      </c>
      <c r="AE419" s="54">
        <v>1.42347</v>
      </c>
      <c r="AF419" s="54">
        <v>1.2436</v>
      </c>
      <c r="AG419" s="53">
        <v>592.70000000000005</v>
      </c>
      <c r="AH419" s="53">
        <v>476.6</v>
      </c>
      <c r="AI419" s="55">
        <v>35.22</v>
      </c>
    </row>
    <row r="420" spans="30:35" x14ac:dyDescent="0.4">
      <c r="AD420" s="53">
        <v>51.7</v>
      </c>
      <c r="AE420" s="54">
        <v>1.4236800000000001</v>
      </c>
      <c r="AF420" s="54">
        <v>1.2442</v>
      </c>
      <c r="AG420" s="53">
        <v>594.1</v>
      </c>
      <c r="AH420" s="53">
        <v>477.5</v>
      </c>
      <c r="AI420" s="55">
        <v>35.31</v>
      </c>
    </row>
    <row r="421" spans="30:35" x14ac:dyDescent="0.4">
      <c r="AD421" s="53">
        <v>51.8</v>
      </c>
      <c r="AE421" s="54">
        <v>1.4238999999999999</v>
      </c>
      <c r="AF421" s="54">
        <v>1.2447999999999999</v>
      </c>
      <c r="AG421" s="53">
        <v>595.6</v>
      </c>
      <c r="AH421" s="53">
        <v>478.4</v>
      </c>
      <c r="AI421" s="55">
        <v>35.4</v>
      </c>
    </row>
    <row r="422" spans="30:35" x14ac:dyDescent="0.4">
      <c r="AD422" s="53">
        <v>51.9</v>
      </c>
      <c r="AE422" s="54">
        <v>1.42411</v>
      </c>
      <c r="AF422" s="54">
        <v>1.2454000000000001</v>
      </c>
      <c r="AG422" s="53">
        <v>597</v>
      </c>
      <c r="AH422" s="53">
        <v>479.4</v>
      </c>
      <c r="AI422" s="55">
        <v>35.479999999999997</v>
      </c>
    </row>
    <row r="423" spans="30:35" x14ac:dyDescent="0.4">
      <c r="AD423" s="53">
        <v>52</v>
      </c>
      <c r="AE423" s="54">
        <v>1.42432</v>
      </c>
      <c r="AF423" s="54">
        <v>1.246</v>
      </c>
      <c r="AG423" s="53">
        <v>598.4</v>
      </c>
      <c r="AH423" s="53">
        <v>480.3</v>
      </c>
      <c r="AI423" s="55">
        <v>35.56</v>
      </c>
    </row>
    <row r="424" spans="30:35" x14ac:dyDescent="0.4">
      <c r="AD424" s="53">
        <v>52.1</v>
      </c>
      <c r="AE424" s="54">
        <v>1.4245399999999999</v>
      </c>
      <c r="AF424" s="54">
        <v>1.2464999999999999</v>
      </c>
      <c r="AG424" s="53">
        <v>599.9</v>
      </c>
      <c r="AH424" s="53">
        <v>481.2</v>
      </c>
      <c r="AI424" s="55">
        <v>35.65</v>
      </c>
    </row>
    <row r="425" spans="30:35" x14ac:dyDescent="0.4">
      <c r="AD425" s="53">
        <v>52.2</v>
      </c>
      <c r="AE425" s="54">
        <v>1.42475</v>
      </c>
      <c r="AF425" s="54">
        <v>1.2471000000000001</v>
      </c>
      <c r="AG425" s="53">
        <v>601.29999999999995</v>
      </c>
      <c r="AH425" s="53">
        <v>482.1</v>
      </c>
      <c r="AI425" s="55">
        <v>35.74</v>
      </c>
    </row>
    <row r="426" spans="30:35" x14ac:dyDescent="0.4">
      <c r="AD426" s="53">
        <v>52.3</v>
      </c>
      <c r="AE426" s="54">
        <v>1.42496</v>
      </c>
      <c r="AF426" s="54">
        <v>1.2477</v>
      </c>
      <c r="AG426" s="53">
        <v>602.70000000000005</v>
      </c>
      <c r="AH426" s="53">
        <v>483.1</v>
      </c>
      <c r="AI426" s="55">
        <v>35.82</v>
      </c>
    </row>
    <row r="427" spans="30:35" x14ac:dyDescent="0.4">
      <c r="AD427" s="53">
        <v>52.4</v>
      </c>
      <c r="AE427" s="54">
        <v>1.4251799999999999</v>
      </c>
      <c r="AF427" s="54">
        <v>1.2483</v>
      </c>
      <c r="AG427" s="53">
        <v>604.20000000000005</v>
      </c>
      <c r="AH427" s="53">
        <v>484</v>
      </c>
      <c r="AI427" s="55">
        <v>35.909999999999997</v>
      </c>
    </row>
    <row r="428" spans="30:35" x14ac:dyDescent="0.4">
      <c r="AD428" s="53">
        <v>52.5</v>
      </c>
      <c r="AE428" s="54">
        <v>1.4253899999999999</v>
      </c>
      <c r="AF428" s="54">
        <v>1.2487999999999999</v>
      </c>
      <c r="AG428" s="53">
        <v>605.6</v>
      </c>
      <c r="AH428" s="53">
        <v>484.9</v>
      </c>
      <c r="AI428" s="55">
        <v>35.99</v>
      </c>
    </row>
    <row r="429" spans="30:35" x14ac:dyDescent="0.4">
      <c r="AD429" s="53">
        <v>52.6</v>
      </c>
      <c r="AE429" s="54">
        <v>1.42561</v>
      </c>
      <c r="AF429" s="54">
        <v>1.2494000000000001</v>
      </c>
      <c r="AG429" s="53">
        <v>607</v>
      </c>
      <c r="AH429" s="53">
        <v>485.8</v>
      </c>
      <c r="AI429" s="55">
        <v>36.07</v>
      </c>
    </row>
    <row r="430" spans="30:35" x14ac:dyDescent="0.4">
      <c r="AD430" s="53">
        <v>52.7</v>
      </c>
      <c r="AE430" s="54">
        <v>1.4258200000000001</v>
      </c>
      <c r="AF430" s="54">
        <v>1.25</v>
      </c>
      <c r="AG430" s="53">
        <v>608.5</v>
      </c>
      <c r="AH430" s="53">
        <v>486.8</v>
      </c>
      <c r="AI430" s="55">
        <v>36.159999999999997</v>
      </c>
    </row>
    <row r="431" spans="30:35" x14ac:dyDescent="0.4">
      <c r="AD431" s="53">
        <v>52.8</v>
      </c>
      <c r="AE431" s="54">
        <v>1.42604</v>
      </c>
      <c r="AF431" s="54">
        <v>1.2505999999999999</v>
      </c>
      <c r="AG431" s="53">
        <v>609.9</v>
      </c>
      <c r="AH431" s="53">
        <v>487.7</v>
      </c>
      <c r="AI431" s="55">
        <v>36.25</v>
      </c>
    </row>
    <row r="432" spans="30:35" x14ac:dyDescent="0.4">
      <c r="AD432" s="53">
        <v>52.9</v>
      </c>
      <c r="AE432" s="54">
        <v>1.42625</v>
      </c>
      <c r="AF432" s="54">
        <v>1.2512000000000001</v>
      </c>
      <c r="AG432" s="53">
        <v>611.4</v>
      </c>
      <c r="AH432" s="53">
        <v>488.6</v>
      </c>
      <c r="AI432" s="55">
        <v>36.340000000000003</v>
      </c>
    </row>
    <row r="433" spans="30:35" x14ac:dyDescent="0.4">
      <c r="AD433" s="53">
        <v>53</v>
      </c>
      <c r="AE433" s="54">
        <v>1.4264699999999999</v>
      </c>
      <c r="AF433" s="54">
        <v>1.2518</v>
      </c>
      <c r="AG433" s="53">
        <v>612.79999999999995</v>
      </c>
      <c r="AH433" s="53">
        <v>489.5</v>
      </c>
      <c r="AI433" s="55">
        <v>36.42</v>
      </c>
    </row>
    <row r="434" spans="30:35" x14ac:dyDescent="0.4">
      <c r="AD434" s="53">
        <v>53.1</v>
      </c>
      <c r="AE434" s="54">
        <v>1.4266799999999999</v>
      </c>
      <c r="AF434" s="54">
        <v>1.2523</v>
      </c>
      <c r="AG434" s="53">
        <v>614.20000000000005</v>
      </c>
      <c r="AH434" s="53">
        <v>490.5</v>
      </c>
      <c r="AI434" s="55">
        <v>36.5</v>
      </c>
    </row>
    <row r="435" spans="30:35" x14ac:dyDescent="0.4">
      <c r="AD435" s="53">
        <v>53.2</v>
      </c>
      <c r="AE435" s="54">
        <v>1.4269000000000001</v>
      </c>
      <c r="AF435" s="54">
        <v>1.2528999999999999</v>
      </c>
      <c r="AG435" s="53">
        <v>615.70000000000005</v>
      </c>
      <c r="AH435" s="53">
        <v>491.4</v>
      </c>
      <c r="AI435" s="55">
        <v>36.590000000000003</v>
      </c>
    </row>
    <row r="436" spans="30:35" x14ac:dyDescent="0.4">
      <c r="AD436" s="53">
        <v>53.3</v>
      </c>
      <c r="AE436" s="54">
        <v>1.4271100000000001</v>
      </c>
      <c r="AF436" s="54">
        <v>1.2535000000000001</v>
      </c>
      <c r="AG436" s="53">
        <v>617.1</v>
      </c>
      <c r="AH436" s="53">
        <v>492.3</v>
      </c>
      <c r="AI436" s="55">
        <v>36.67</v>
      </c>
    </row>
    <row r="437" spans="30:35" x14ac:dyDescent="0.4">
      <c r="AD437" s="53">
        <v>53.4</v>
      </c>
      <c r="AE437" s="54">
        <v>1.42733</v>
      </c>
      <c r="AF437" s="54">
        <v>1.2541</v>
      </c>
      <c r="AG437" s="53">
        <v>618.6</v>
      </c>
      <c r="AH437" s="53">
        <v>493.2</v>
      </c>
      <c r="AI437" s="55">
        <v>36.76</v>
      </c>
    </row>
    <row r="438" spans="30:35" x14ac:dyDescent="0.4">
      <c r="AD438" s="53">
        <v>53.5</v>
      </c>
      <c r="AE438" s="54">
        <v>1.42754</v>
      </c>
      <c r="AF438" s="54">
        <v>1.2546999999999999</v>
      </c>
      <c r="AG438" s="53">
        <v>620</v>
      </c>
      <c r="AH438" s="53">
        <v>494.2</v>
      </c>
      <c r="AI438" s="55">
        <v>36.85</v>
      </c>
    </row>
    <row r="439" spans="30:35" x14ac:dyDescent="0.4">
      <c r="AD439" s="53">
        <v>53.6</v>
      </c>
      <c r="AE439" s="54">
        <v>1.4277599999999999</v>
      </c>
      <c r="AF439" s="54">
        <v>1.2553000000000001</v>
      </c>
      <c r="AG439" s="53">
        <v>621.5</v>
      </c>
      <c r="AH439" s="53">
        <v>495.1</v>
      </c>
      <c r="AI439" s="55">
        <v>36.94</v>
      </c>
    </row>
    <row r="440" spans="30:35" x14ac:dyDescent="0.4">
      <c r="AD440" s="53">
        <v>53.7</v>
      </c>
      <c r="AE440" s="54">
        <v>1.42798</v>
      </c>
      <c r="AF440" s="54">
        <v>1.2558</v>
      </c>
      <c r="AG440" s="53">
        <v>622.9</v>
      </c>
      <c r="AH440" s="53">
        <v>496</v>
      </c>
      <c r="AI440" s="55">
        <v>37.020000000000003</v>
      </c>
    </row>
    <row r="441" spans="30:35" x14ac:dyDescent="0.4">
      <c r="AD441" s="53">
        <v>53.8</v>
      </c>
      <c r="AE441" s="54">
        <v>1.4281900000000001</v>
      </c>
      <c r="AF441" s="54">
        <v>1.2564</v>
      </c>
      <c r="AG441" s="53">
        <v>624.4</v>
      </c>
      <c r="AH441" s="53">
        <v>496.9</v>
      </c>
      <c r="AI441" s="55">
        <v>37.11</v>
      </c>
    </row>
    <row r="442" spans="30:35" x14ac:dyDescent="0.4">
      <c r="AD442" s="53">
        <v>53.9</v>
      </c>
      <c r="AE442" s="54">
        <v>1.42841</v>
      </c>
      <c r="AF442" s="54">
        <v>1.2569999999999999</v>
      </c>
      <c r="AG442" s="53">
        <v>625.79999999999995</v>
      </c>
      <c r="AH442" s="53">
        <v>497.9</v>
      </c>
      <c r="AI442" s="55">
        <v>37.19</v>
      </c>
    </row>
    <row r="443" spans="30:35" x14ac:dyDescent="0.4">
      <c r="AD443" s="53">
        <v>54</v>
      </c>
      <c r="AE443" s="54">
        <v>1.4286300000000001</v>
      </c>
      <c r="AF443" s="54">
        <v>1.2576000000000001</v>
      </c>
      <c r="AG443" s="53">
        <v>627.29999999999995</v>
      </c>
      <c r="AH443" s="53">
        <v>498.8</v>
      </c>
      <c r="AI443" s="55">
        <v>37.28</v>
      </c>
    </row>
    <row r="444" spans="30:35" x14ac:dyDescent="0.4">
      <c r="AD444" s="53">
        <v>54.1</v>
      </c>
      <c r="AE444" s="54">
        <v>1.4288400000000001</v>
      </c>
      <c r="AF444" s="54">
        <v>1.2582</v>
      </c>
      <c r="AG444" s="53">
        <v>628.70000000000005</v>
      </c>
      <c r="AH444" s="53">
        <v>499.7</v>
      </c>
      <c r="AI444" s="55">
        <v>37.36</v>
      </c>
    </row>
    <row r="445" spans="30:35" x14ac:dyDescent="0.4">
      <c r="AD445" s="53">
        <v>54.2</v>
      </c>
      <c r="AE445" s="54">
        <v>1.42906</v>
      </c>
      <c r="AF445" s="54">
        <v>1.2587999999999999</v>
      </c>
      <c r="AG445" s="53">
        <v>630.20000000000005</v>
      </c>
      <c r="AH445" s="53">
        <v>500.6</v>
      </c>
      <c r="AI445" s="55">
        <v>37.450000000000003</v>
      </c>
    </row>
    <row r="446" spans="30:35" x14ac:dyDescent="0.4">
      <c r="AD446" s="53">
        <v>54.3</v>
      </c>
      <c r="AE446" s="54">
        <v>1.4292800000000001</v>
      </c>
      <c r="AF446" s="54">
        <v>1.2594000000000001</v>
      </c>
      <c r="AG446" s="53">
        <v>631.70000000000005</v>
      </c>
      <c r="AH446" s="53">
        <v>501.6</v>
      </c>
      <c r="AI446" s="55">
        <v>37.54</v>
      </c>
    </row>
    <row r="447" spans="30:35" x14ac:dyDescent="0.4">
      <c r="AD447" s="53">
        <v>54.4</v>
      </c>
      <c r="AE447" s="54">
        <v>1.4294899999999999</v>
      </c>
      <c r="AF447" s="54">
        <v>1.26</v>
      </c>
      <c r="AG447" s="53">
        <v>633.1</v>
      </c>
      <c r="AH447" s="53">
        <v>502.5</v>
      </c>
      <c r="AI447" s="55">
        <v>37.630000000000003</v>
      </c>
    </row>
    <row r="448" spans="30:35" x14ac:dyDescent="0.4">
      <c r="AD448" s="53">
        <v>54.5</v>
      </c>
      <c r="AE448" s="54">
        <v>1.42971</v>
      </c>
      <c r="AF448" s="54">
        <v>1.2605999999999999</v>
      </c>
      <c r="AG448" s="53">
        <v>634.6</v>
      </c>
      <c r="AH448" s="53">
        <v>503.4</v>
      </c>
      <c r="AI448" s="55">
        <v>37.71</v>
      </c>
    </row>
    <row r="449" spans="30:35" x14ac:dyDescent="0.4">
      <c r="AD449" s="53">
        <v>54.6</v>
      </c>
      <c r="AE449" s="54">
        <v>1.4299299999999999</v>
      </c>
      <c r="AF449" s="54">
        <v>1.2611000000000001</v>
      </c>
      <c r="AG449" s="53">
        <v>636</v>
      </c>
      <c r="AH449" s="53">
        <v>504.3</v>
      </c>
      <c r="AI449" s="55">
        <v>37.799999999999997</v>
      </c>
    </row>
    <row r="450" spans="30:35" x14ac:dyDescent="0.4">
      <c r="AD450" s="53">
        <v>54.7</v>
      </c>
      <c r="AE450" s="54">
        <v>1.43015</v>
      </c>
      <c r="AF450" s="54">
        <v>1.2617</v>
      </c>
      <c r="AG450" s="53">
        <v>637.5</v>
      </c>
      <c r="AH450" s="53">
        <v>505.2</v>
      </c>
      <c r="AI450" s="55">
        <v>37.89</v>
      </c>
    </row>
    <row r="451" spans="30:35" x14ac:dyDescent="0.4">
      <c r="AD451" s="53">
        <v>54.8</v>
      </c>
      <c r="AE451" s="54">
        <v>1.4303600000000001</v>
      </c>
      <c r="AF451" s="54">
        <v>1.2623</v>
      </c>
      <c r="AG451" s="53">
        <v>639</v>
      </c>
      <c r="AH451" s="53">
        <v>506.2</v>
      </c>
      <c r="AI451" s="55">
        <v>37.979999999999997</v>
      </c>
    </row>
    <row r="452" spans="30:35" x14ac:dyDescent="0.4">
      <c r="AD452" s="53">
        <v>54.9</v>
      </c>
      <c r="AE452" s="54">
        <v>1.43058</v>
      </c>
      <c r="AF452" s="54">
        <v>1.2628999999999999</v>
      </c>
      <c r="AG452" s="53">
        <v>640.4</v>
      </c>
      <c r="AH452" s="53">
        <v>507.1</v>
      </c>
      <c r="AI452" s="55">
        <v>38.06</v>
      </c>
    </row>
    <row r="453" spans="30:35" x14ac:dyDescent="0.4">
      <c r="AD453" s="53">
        <v>55</v>
      </c>
      <c r="AE453" s="54">
        <v>1.4308000000000001</v>
      </c>
      <c r="AF453" s="54">
        <v>1.2635000000000001</v>
      </c>
      <c r="AG453" s="53">
        <v>641.9</v>
      </c>
      <c r="AH453" s="53">
        <v>508</v>
      </c>
      <c r="AI453" s="55">
        <v>38.15</v>
      </c>
    </row>
    <row r="454" spans="30:35" x14ac:dyDescent="0.4">
      <c r="AD454" s="53">
        <v>55.1</v>
      </c>
      <c r="AE454" s="54">
        <v>1.43102</v>
      </c>
      <c r="AF454" s="54">
        <v>1.2641</v>
      </c>
      <c r="AG454" s="53">
        <v>643.4</v>
      </c>
      <c r="AH454" s="53">
        <v>508.9</v>
      </c>
      <c r="AI454" s="55">
        <v>38.24</v>
      </c>
    </row>
    <row r="455" spans="30:35" x14ac:dyDescent="0.4">
      <c r="AD455" s="53">
        <v>55.2</v>
      </c>
      <c r="AE455" s="54">
        <v>1.4312400000000001</v>
      </c>
      <c r="AF455" s="54">
        <v>1.2646999999999999</v>
      </c>
      <c r="AG455" s="53">
        <v>644.79999999999995</v>
      </c>
      <c r="AH455" s="53">
        <v>509.9</v>
      </c>
      <c r="AI455" s="55">
        <v>38.32</v>
      </c>
    </row>
    <row r="456" spans="30:35" x14ac:dyDescent="0.4">
      <c r="AD456" s="53">
        <v>55.3</v>
      </c>
      <c r="AE456" s="54">
        <v>1.43146</v>
      </c>
      <c r="AF456" s="54">
        <v>1.2653000000000001</v>
      </c>
      <c r="AG456" s="53">
        <v>646.29999999999995</v>
      </c>
      <c r="AH456" s="53">
        <v>510.8</v>
      </c>
      <c r="AI456" s="55">
        <v>38.409999999999997</v>
      </c>
    </row>
    <row r="457" spans="30:35" x14ac:dyDescent="0.4">
      <c r="AD457" s="53">
        <v>55.4</v>
      </c>
      <c r="AE457" s="54">
        <v>1.4316800000000001</v>
      </c>
      <c r="AF457" s="54">
        <v>1.2659</v>
      </c>
      <c r="AG457" s="53">
        <v>647.79999999999995</v>
      </c>
      <c r="AH457" s="53">
        <v>511.7</v>
      </c>
      <c r="AI457" s="55">
        <v>38.5</v>
      </c>
    </row>
    <row r="458" spans="30:35" x14ac:dyDescent="0.4">
      <c r="AD458" s="53">
        <v>55.5</v>
      </c>
      <c r="AE458" s="54">
        <v>1.4318900000000001</v>
      </c>
      <c r="AF458" s="54">
        <v>1.2665</v>
      </c>
      <c r="AG458" s="53">
        <v>649.20000000000005</v>
      </c>
      <c r="AH458" s="53">
        <v>512.6</v>
      </c>
      <c r="AI458" s="55">
        <v>38.58</v>
      </c>
    </row>
    <row r="459" spans="30:35" x14ac:dyDescent="0.4">
      <c r="AD459" s="53">
        <v>55.6</v>
      </c>
      <c r="AE459" s="54">
        <v>1.43211</v>
      </c>
      <c r="AF459" s="54">
        <v>1.2670999999999999</v>
      </c>
      <c r="AG459" s="53">
        <v>650.70000000000005</v>
      </c>
      <c r="AH459" s="53">
        <v>513.5</v>
      </c>
      <c r="AI459" s="55">
        <v>38.67</v>
      </c>
    </row>
    <row r="460" spans="30:35" x14ac:dyDescent="0.4">
      <c r="AD460" s="53">
        <v>55.7</v>
      </c>
      <c r="AE460" s="54">
        <v>1.4323300000000001</v>
      </c>
      <c r="AF460" s="54">
        <v>1.2677</v>
      </c>
      <c r="AG460" s="53">
        <v>652.20000000000005</v>
      </c>
      <c r="AH460" s="53">
        <v>514.5</v>
      </c>
      <c r="AI460" s="55">
        <v>38.76</v>
      </c>
    </row>
    <row r="461" spans="30:35" x14ac:dyDescent="0.4">
      <c r="AD461" s="53">
        <v>55.8</v>
      </c>
      <c r="AE461" s="54">
        <v>1.43255</v>
      </c>
      <c r="AF461" s="54">
        <v>1.2683</v>
      </c>
      <c r="AG461" s="53">
        <v>653.70000000000005</v>
      </c>
      <c r="AH461" s="53">
        <v>515.4</v>
      </c>
      <c r="AI461" s="55">
        <v>38.85</v>
      </c>
    </row>
    <row r="462" spans="30:35" x14ac:dyDescent="0.4">
      <c r="AD462" s="53">
        <v>55.9</v>
      </c>
      <c r="AE462" s="54">
        <v>1.4327700000000001</v>
      </c>
      <c r="AF462" s="54">
        <v>1.2688999999999999</v>
      </c>
      <c r="AG462" s="53">
        <v>655.1</v>
      </c>
      <c r="AH462" s="53">
        <v>516.29999999999995</v>
      </c>
      <c r="AI462" s="55">
        <v>38.93</v>
      </c>
    </row>
    <row r="463" spans="30:35" x14ac:dyDescent="0.4">
      <c r="AD463" s="53">
        <v>56</v>
      </c>
      <c r="AE463" s="54">
        <v>1.43299</v>
      </c>
      <c r="AF463" s="54">
        <v>1.2695000000000001</v>
      </c>
      <c r="AG463" s="53">
        <v>656.6</v>
      </c>
      <c r="AH463" s="53">
        <v>517.20000000000005</v>
      </c>
      <c r="AI463" s="55">
        <v>39.020000000000003</v>
      </c>
    </row>
    <row r="464" spans="30:35" x14ac:dyDescent="0.4">
      <c r="AD464" s="53">
        <v>56.1</v>
      </c>
      <c r="AE464" s="54">
        <v>1.4332100000000001</v>
      </c>
      <c r="AF464" s="54">
        <v>1.2701</v>
      </c>
      <c r="AG464" s="53">
        <v>658.1</v>
      </c>
      <c r="AH464" s="53">
        <v>518.1</v>
      </c>
      <c r="AI464" s="55">
        <v>39.11</v>
      </c>
    </row>
    <row r="465" spans="30:35" x14ac:dyDescent="0.4">
      <c r="AD465" s="53">
        <v>56.2</v>
      </c>
      <c r="AE465" s="54">
        <v>1.43343</v>
      </c>
      <c r="AF465" s="54">
        <v>1.2706</v>
      </c>
      <c r="AG465" s="53">
        <v>659.6</v>
      </c>
      <c r="AH465" s="53">
        <v>519.1</v>
      </c>
      <c r="AI465" s="55">
        <v>39.200000000000003</v>
      </c>
    </row>
    <row r="466" spans="30:35" x14ac:dyDescent="0.4">
      <c r="AD466" s="53">
        <v>56.3</v>
      </c>
      <c r="AE466" s="54">
        <v>1.4336500000000001</v>
      </c>
      <c r="AF466" s="54">
        <v>1.2712000000000001</v>
      </c>
      <c r="AG466" s="53">
        <v>661</v>
      </c>
      <c r="AH466" s="53">
        <v>520</v>
      </c>
      <c r="AI466" s="55">
        <v>39.28</v>
      </c>
    </row>
    <row r="467" spans="30:35" x14ac:dyDescent="0.4">
      <c r="AD467" s="53">
        <v>56.4</v>
      </c>
      <c r="AE467" s="54">
        <v>1.43387</v>
      </c>
      <c r="AF467" s="54">
        <v>1.2718</v>
      </c>
      <c r="AG467" s="53">
        <v>662.5</v>
      </c>
      <c r="AH467" s="53">
        <v>520.9</v>
      </c>
      <c r="AI467" s="55">
        <v>39.369999999999997</v>
      </c>
    </row>
    <row r="468" spans="30:35" x14ac:dyDescent="0.4">
      <c r="AD468" s="53">
        <v>56.5</v>
      </c>
      <c r="AE468" s="54">
        <v>1.4340999999999999</v>
      </c>
      <c r="AF468" s="54">
        <v>1.2724</v>
      </c>
      <c r="AG468" s="53">
        <v>664</v>
      </c>
      <c r="AH468" s="53">
        <v>521.79999999999995</v>
      </c>
      <c r="AI468" s="55">
        <v>39.46</v>
      </c>
    </row>
    <row r="469" spans="30:35" x14ac:dyDescent="0.4">
      <c r="AD469" s="53">
        <v>56.6</v>
      </c>
      <c r="AE469" s="54">
        <v>1.43432</v>
      </c>
      <c r="AF469" s="54">
        <v>1.2729999999999999</v>
      </c>
      <c r="AG469" s="53">
        <v>665.5</v>
      </c>
      <c r="AH469" s="53">
        <v>522.70000000000005</v>
      </c>
      <c r="AI469" s="55">
        <v>39.549999999999997</v>
      </c>
    </row>
    <row r="470" spans="30:35" x14ac:dyDescent="0.4">
      <c r="AD470" s="53">
        <v>56.7</v>
      </c>
      <c r="AE470" s="54">
        <v>1.4345399999999999</v>
      </c>
      <c r="AF470" s="54">
        <v>1.2736000000000001</v>
      </c>
      <c r="AG470" s="53">
        <v>667</v>
      </c>
      <c r="AH470" s="53">
        <v>523.70000000000005</v>
      </c>
      <c r="AI470" s="55">
        <v>39.64</v>
      </c>
    </row>
    <row r="471" spans="30:35" x14ac:dyDescent="0.4">
      <c r="AD471" s="53">
        <v>56.8</v>
      </c>
      <c r="AE471" s="54">
        <v>1.43476</v>
      </c>
      <c r="AF471" s="54">
        <v>1.2742</v>
      </c>
      <c r="AG471" s="53">
        <v>668.5</v>
      </c>
      <c r="AH471" s="53">
        <v>524.6</v>
      </c>
      <c r="AI471" s="55">
        <v>39.729999999999997</v>
      </c>
    </row>
    <row r="472" spans="30:35" x14ac:dyDescent="0.4">
      <c r="AD472" s="53">
        <v>56.9</v>
      </c>
      <c r="AE472" s="54">
        <v>1.4349799999999999</v>
      </c>
      <c r="AF472" s="54">
        <v>1.2747999999999999</v>
      </c>
      <c r="AG472" s="53">
        <v>669.9</v>
      </c>
      <c r="AH472" s="53">
        <v>525.5</v>
      </c>
      <c r="AI472" s="55">
        <v>39.81</v>
      </c>
    </row>
    <row r="473" spans="30:35" x14ac:dyDescent="0.4">
      <c r="AD473" s="53">
        <v>57</v>
      </c>
      <c r="AE473" s="54">
        <v>1.4352</v>
      </c>
      <c r="AF473" s="54">
        <v>1.2754000000000001</v>
      </c>
      <c r="AG473" s="53">
        <v>671.4</v>
      </c>
      <c r="AH473" s="53">
        <v>526.4</v>
      </c>
      <c r="AI473" s="55">
        <v>39.9</v>
      </c>
    </row>
    <row r="474" spans="30:35" x14ac:dyDescent="0.4">
      <c r="AD474" s="53">
        <v>57.1</v>
      </c>
      <c r="AE474" s="54">
        <v>1.4354199999999999</v>
      </c>
      <c r="AF474" s="54">
        <v>1.276</v>
      </c>
      <c r="AG474" s="53">
        <v>672.9</v>
      </c>
      <c r="AH474" s="53">
        <v>527.29999999999995</v>
      </c>
      <c r="AI474" s="55">
        <v>39.99</v>
      </c>
    </row>
    <row r="475" spans="30:35" x14ac:dyDescent="0.4">
      <c r="AD475" s="53">
        <v>57.2</v>
      </c>
      <c r="AE475" s="54">
        <v>1.4356500000000001</v>
      </c>
      <c r="AF475" s="54">
        <v>1.2766</v>
      </c>
      <c r="AG475" s="53">
        <v>674.4</v>
      </c>
      <c r="AH475" s="53">
        <v>528.29999999999995</v>
      </c>
      <c r="AI475" s="55">
        <v>40.08</v>
      </c>
    </row>
    <row r="476" spans="30:35" x14ac:dyDescent="0.4">
      <c r="AD476" s="53">
        <v>57.3</v>
      </c>
      <c r="AE476" s="54">
        <v>1.43587</v>
      </c>
      <c r="AF476" s="54">
        <v>1.2773000000000001</v>
      </c>
      <c r="AG476" s="53">
        <v>675.9</v>
      </c>
      <c r="AH476" s="53">
        <v>529.20000000000005</v>
      </c>
      <c r="AI476" s="55">
        <v>40.17</v>
      </c>
    </row>
    <row r="477" spans="30:35" x14ac:dyDescent="0.4">
      <c r="AD477" s="53">
        <v>57.4</v>
      </c>
      <c r="AE477" s="54">
        <v>1.4360900000000001</v>
      </c>
      <c r="AF477" s="54">
        <v>1.2779</v>
      </c>
      <c r="AG477" s="53">
        <v>677.4</v>
      </c>
      <c r="AH477" s="53">
        <v>530.1</v>
      </c>
      <c r="AI477" s="55">
        <v>40.26</v>
      </c>
    </row>
    <row r="478" spans="30:35" x14ac:dyDescent="0.4">
      <c r="AD478" s="53">
        <v>57.5</v>
      </c>
      <c r="AE478" s="54">
        <v>1.43631</v>
      </c>
      <c r="AF478" s="54">
        <v>1.2785</v>
      </c>
      <c r="AG478" s="53">
        <v>678.9</v>
      </c>
      <c r="AH478" s="53">
        <v>531</v>
      </c>
      <c r="AI478" s="55">
        <v>40.35</v>
      </c>
    </row>
    <row r="479" spans="30:35" x14ac:dyDescent="0.4">
      <c r="AD479" s="53">
        <v>57.6</v>
      </c>
      <c r="AE479" s="54">
        <v>1.4365300000000001</v>
      </c>
      <c r="AF479" s="54">
        <v>1.2790999999999999</v>
      </c>
      <c r="AG479" s="53">
        <v>680.4</v>
      </c>
      <c r="AH479" s="53">
        <v>531.9</v>
      </c>
      <c r="AI479" s="55">
        <v>40.44</v>
      </c>
    </row>
    <row r="480" spans="30:35" x14ac:dyDescent="0.4">
      <c r="AD480" s="53">
        <v>57.7</v>
      </c>
      <c r="AE480" s="54">
        <v>1.43676</v>
      </c>
      <c r="AF480" s="54">
        <v>1.2797000000000001</v>
      </c>
      <c r="AG480" s="53">
        <v>681.9</v>
      </c>
      <c r="AH480" s="53">
        <v>532.79999999999995</v>
      </c>
      <c r="AI480" s="55">
        <v>40.53</v>
      </c>
    </row>
    <row r="481" spans="30:35" x14ac:dyDescent="0.4">
      <c r="AD481" s="53">
        <v>57.8</v>
      </c>
      <c r="AE481" s="54">
        <v>1.4369799999999999</v>
      </c>
      <c r="AF481" s="54">
        <v>1.2803</v>
      </c>
      <c r="AG481" s="53">
        <v>683.4</v>
      </c>
      <c r="AH481" s="53">
        <v>533.79999999999995</v>
      </c>
      <c r="AI481" s="55">
        <v>40.61</v>
      </c>
    </row>
    <row r="482" spans="30:35" x14ac:dyDescent="0.4">
      <c r="AD482" s="53">
        <v>57.9</v>
      </c>
      <c r="AE482" s="54">
        <v>1.4372</v>
      </c>
      <c r="AF482" s="54">
        <v>1.2808999999999999</v>
      </c>
      <c r="AG482" s="53">
        <v>684.9</v>
      </c>
      <c r="AH482" s="53">
        <v>534.70000000000005</v>
      </c>
      <c r="AI482" s="55">
        <v>40.700000000000003</v>
      </c>
    </row>
    <row r="483" spans="30:35" x14ac:dyDescent="0.4">
      <c r="AD483" s="53">
        <v>58</v>
      </c>
      <c r="AE483" s="54">
        <v>1.43743</v>
      </c>
      <c r="AF483" s="54">
        <v>1.2815000000000001</v>
      </c>
      <c r="AG483" s="53">
        <v>686.4</v>
      </c>
      <c r="AH483" s="53">
        <v>535.6</v>
      </c>
      <c r="AI483" s="55">
        <v>40.79</v>
      </c>
    </row>
    <row r="484" spans="30:35" x14ac:dyDescent="0.4">
      <c r="AD484" s="53">
        <v>58.1</v>
      </c>
      <c r="AE484" s="54">
        <v>1.4376500000000001</v>
      </c>
      <c r="AF484" s="54">
        <v>1.2821</v>
      </c>
      <c r="AG484" s="53">
        <v>687.9</v>
      </c>
      <c r="AH484" s="53">
        <v>536.5</v>
      </c>
      <c r="AI484" s="55">
        <v>40.880000000000003</v>
      </c>
    </row>
    <row r="485" spans="30:35" x14ac:dyDescent="0.4">
      <c r="AD485" s="53">
        <v>58.2</v>
      </c>
      <c r="AE485" s="54">
        <v>1.43787</v>
      </c>
      <c r="AF485" s="54">
        <v>1.2827</v>
      </c>
      <c r="AG485" s="53">
        <v>689.4</v>
      </c>
      <c r="AH485" s="53">
        <v>537.4</v>
      </c>
      <c r="AI485" s="55">
        <v>40.97</v>
      </c>
    </row>
    <row r="486" spans="30:35" x14ac:dyDescent="0.4">
      <c r="AD486" s="53">
        <v>58.3</v>
      </c>
      <c r="AE486" s="54">
        <v>1.4380999999999999</v>
      </c>
      <c r="AF486" s="54">
        <v>1.2833000000000001</v>
      </c>
      <c r="AG486" s="53">
        <v>690.9</v>
      </c>
      <c r="AH486" s="53">
        <v>538.29999999999995</v>
      </c>
      <c r="AI486" s="55">
        <v>41.06</v>
      </c>
    </row>
    <row r="487" spans="30:35" x14ac:dyDescent="0.4">
      <c r="AD487" s="53">
        <v>58.4</v>
      </c>
      <c r="AE487" s="54">
        <v>1.43832</v>
      </c>
      <c r="AF487" s="54">
        <v>1.2839</v>
      </c>
      <c r="AG487" s="53">
        <v>692.4</v>
      </c>
      <c r="AH487" s="53">
        <v>539.29999999999995</v>
      </c>
      <c r="AI487" s="55">
        <v>41.15</v>
      </c>
    </row>
    <row r="488" spans="30:35" x14ac:dyDescent="0.4">
      <c r="AD488" s="53">
        <v>58.5</v>
      </c>
      <c r="AE488" s="54">
        <v>1.43855</v>
      </c>
      <c r="AF488" s="54">
        <v>1.2845</v>
      </c>
      <c r="AG488" s="53">
        <v>693.9</v>
      </c>
      <c r="AH488" s="53">
        <v>540.20000000000005</v>
      </c>
      <c r="AI488" s="55">
        <v>41.24</v>
      </c>
    </row>
    <row r="489" spans="30:35" x14ac:dyDescent="0.4">
      <c r="AD489" s="53">
        <v>58.6</v>
      </c>
      <c r="AE489" s="54">
        <v>1.4387700000000001</v>
      </c>
      <c r="AF489" s="54">
        <v>1.2850999999999999</v>
      </c>
      <c r="AG489" s="53">
        <v>695.4</v>
      </c>
      <c r="AH489" s="53">
        <v>541.1</v>
      </c>
      <c r="AI489" s="55">
        <v>41.33</v>
      </c>
    </row>
    <row r="490" spans="30:35" x14ac:dyDescent="0.4">
      <c r="AD490" s="53">
        <v>58.7</v>
      </c>
      <c r="AE490" s="54">
        <v>1.43899</v>
      </c>
      <c r="AF490" s="54">
        <v>1.2857000000000001</v>
      </c>
      <c r="AG490" s="53">
        <v>696.9</v>
      </c>
      <c r="AH490" s="53">
        <v>542</v>
      </c>
      <c r="AI490" s="55">
        <v>41.42</v>
      </c>
    </row>
    <row r="491" spans="30:35" x14ac:dyDescent="0.4">
      <c r="AD491" s="53">
        <v>58.8</v>
      </c>
      <c r="AE491" s="54">
        <v>1.4392199999999999</v>
      </c>
      <c r="AF491" s="54">
        <v>1.2863</v>
      </c>
      <c r="AG491" s="53">
        <v>698.4</v>
      </c>
      <c r="AH491" s="53">
        <v>542.9</v>
      </c>
      <c r="AI491" s="55">
        <v>41.51</v>
      </c>
    </row>
    <row r="492" spans="30:35" x14ac:dyDescent="0.4">
      <c r="AD492" s="53">
        <v>58.9</v>
      </c>
      <c r="AE492" s="54">
        <v>1.4394400000000001</v>
      </c>
      <c r="AF492" s="54">
        <v>1.2869999999999999</v>
      </c>
      <c r="AG492" s="53">
        <v>699.9</v>
      </c>
      <c r="AH492" s="53">
        <v>543.79999999999995</v>
      </c>
      <c r="AI492" s="55">
        <v>41.6</v>
      </c>
    </row>
    <row r="493" spans="30:35" x14ac:dyDescent="0.4">
      <c r="AD493" s="53">
        <v>59</v>
      </c>
      <c r="AE493" s="54">
        <v>1.43967</v>
      </c>
      <c r="AF493" s="54">
        <v>1.2876000000000001</v>
      </c>
      <c r="AG493" s="53">
        <v>701.4</v>
      </c>
      <c r="AH493" s="53">
        <v>544.79999999999995</v>
      </c>
      <c r="AI493" s="55">
        <v>41.68</v>
      </c>
    </row>
    <row r="494" spans="30:35" x14ac:dyDescent="0.4">
      <c r="AD494" s="53">
        <v>59.1</v>
      </c>
      <c r="AE494" s="54">
        <v>1.4398899999999999</v>
      </c>
      <c r="AF494" s="54">
        <v>1.2882</v>
      </c>
      <c r="AG494" s="53">
        <v>702.9</v>
      </c>
      <c r="AH494" s="53">
        <v>545.70000000000005</v>
      </c>
      <c r="AI494" s="55">
        <v>41.77</v>
      </c>
    </row>
    <row r="495" spans="30:35" x14ac:dyDescent="0.4">
      <c r="AD495" s="53">
        <v>59.2</v>
      </c>
      <c r="AE495" s="54">
        <v>1.4401200000000001</v>
      </c>
      <c r="AF495" s="54">
        <v>1.2887999999999999</v>
      </c>
      <c r="AG495" s="53">
        <v>704.4</v>
      </c>
      <c r="AH495" s="53">
        <v>546.6</v>
      </c>
      <c r="AI495" s="55">
        <v>41.86</v>
      </c>
    </row>
    <row r="496" spans="30:35" x14ac:dyDescent="0.4">
      <c r="AD496" s="53">
        <v>59.3</v>
      </c>
      <c r="AE496" s="54">
        <v>1.44035</v>
      </c>
      <c r="AF496" s="54">
        <v>1.2894000000000001</v>
      </c>
      <c r="AG496" s="53">
        <v>706</v>
      </c>
      <c r="AH496" s="53">
        <v>547.5</v>
      </c>
      <c r="AI496" s="55">
        <v>41.96</v>
      </c>
    </row>
    <row r="497" spans="30:35" x14ac:dyDescent="0.4">
      <c r="AD497" s="53">
        <v>59.4</v>
      </c>
      <c r="AE497" s="54">
        <v>1.4405699999999999</v>
      </c>
      <c r="AF497" s="54">
        <v>1.29</v>
      </c>
      <c r="AG497" s="53">
        <v>707.5</v>
      </c>
      <c r="AH497" s="53">
        <v>548.4</v>
      </c>
      <c r="AI497" s="55">
        <v>42.05</v>
      </c>
    </row>
    <row r="498" spans="30:35" x14ac:dyDescent="0.4">
      <c r="AD498" s="53">
        <v>59.5</v>
      </c>
      <c r="AE498" s="54">
        <v>1.4408000000000001</v>
      </c>
      <c r="AF498" s="54">
        <v>1.2906</v>
      </c>
      <c r="AG498" s="53">
        <v>709</v>
      </c>
      <c r="AH498" s="53">
        <v>549.29999999999995</v>
      </c>
      <c r="AI498" s="55">
        <v>42.14</v>
      </c>
    </row>
    <row r="499" spans="30:35" x14ac:dyDescent="0.4">
      <c r="AD499" s="53">
        <v>59.6</v>
      </c>
      <c r="AE499" s="54">
        <v>1.44102</v>
      </c>
      <c r="AF499" s="54">
        <v>1.2911999999999999</v>
      </c>
      <c r="AG499" s="53">
        <v>710.5</v>
      </c>
      <c r="AH499" s="53">
        <v>550.20000000000005</v>
      </c>
      <c r="AI499" s="55">
        <v>42.23</v>
      </c>
    </row>
    <row r="500" spans="30:35" x14ac:dyDescent="0.4">
      <c r="AD500" s="53">
        <v>59.7</v>
      </c>
      <c r="AE500" s="54">
        <v>1.4412499999999999</v>
      </c>
      <c r="AF500" s="54">
        <v>1.2919</v>
      </c>
      <c r="AG500" s="53">
        <v>712</v>
      </c>
      <c r="AH500" s="53">
        <v>551.1</v>
      </c>
      <c r="AI500" s="55">
        <v>42.31</v>
      </c>
    </row>
    <row r="501" spans="30:35" x14ac:dyDescent="0.4">
      <c r="AD501" s="53">
        <v>59.8</v>
      </c>
      <c r="AE501" s="54">
        <v>1.4414800000000001</v>
      </c>
      <c r="AF501" s="54">
        <v>1.2925</v>
      </c>
      <c r="AG501" s="53">
        <v>713.5</v>
      </c>
      <c r="AH501" s="53">
        <v>552.1</v>
      </c>
      <c r="AI501" s="55">
        <v>42.4</v>
      </c>
    </row>
    <row r="502" spans="30:35" x14ac:dyDescent="0.4">
      <c r="AD502" s="53">
        <v>59.9</v>
      </c>
      <c r="AE502" s="54">
        <v>1.4417</v>
      </c>
      <c r="AF502" s="54">
        <v>1.2930999999999999</v>
      </c>
      <c r="AG502" s="53">
        <v>715.1</v>
      </c>
      <c r="AH502" s="53">
        <v>553</v>
      </c>
      <c r="AI502" s="55">
        <v>42.5</v>
      </c>
    </row>
    <row r="503" spans="30:35" x14ac:dyDescent="0.4">
      <c r="AD503" s="53">
        <v>60</v>
      </c>
      <c r="AE503" s="54">
        <v>1.4419299999999999</v>
      </c>
      <c r="AF503" s="54">
        <v>1.2937000000000001</v>
      </c>
      <c r="AG503" s="53">
        <v>716.6</v>
      </c>
      <c r="AH503" s="53">
        <v>553.9</v>
      </c>
      <c r="AI503" s="55">
        <v>42.59</v>
      </c>
    </row>
    <row r="504" spans="30:35" x14ac:dyDescent="0.4">
      <c r="AD504" s="53">
        <v>60.1</v>
      </c>
      <c r="AE504" s="54">
        <v>1.4421600000000001</v>
      </c>
      <c r="AF504" s="54">
        <v>1.2943</v>
      </c>
      <c r="AG504" s="53">
        <v>718.1</v>
      </c>
      <c r="AH504" s="53">
        <v>554.79999999999995</v>
      </c>
      <c r="AI504" s="55">
        <v>42.68</v>
      </c>
    </row>
    <row r="505" spans="30:35" x14ac:dyDescent="0.4">
      <c r="AD505" s="53">
        <v>60.2</v>
      </c>
      <c r="AE505" s="54">
        <v>1.44238</v>
      </c>
      <c r="AF505" s="54">
        <v>1.2948999999999999</v>
      </c>
      <c r="AG505" s="53">
        <v>719.6</v>
      </c>
      <c r="AH505" s="53">
        <v>555.70000000000005</v>
      </c>
      <c r="AI505" s="55">
        <v>42.77</v>
      </c>
    </row>
    <row r="506" spans="30:35" x14ac:dyDescent="0.4">
      <c r="AD506" s="53">
        <v>60.3</v>
      </c>
      <c r="AE506" s="54">
        <v>1.4426099999999999</v>
      </c>
      <c r="AF506" s="54">
        <v>1.2956000000000001</v>
      </c>
      <c r="AG506" s="53">
        <v>721.1</v>
      </c>
      <c r="AH506" s="53">
        <v>556.6</v>
      </c>
      <c r="AI506" s="55">
        <v>42.85</v>
      </c>
    </row>
    <row r="507" spans="30:35" x14ac:dyDescent="0.4">
      <c r="AD507" s="53">
        <v>60.4</v>
      </c>
      <c r="AE507" s="54">
        <v>1.4428399999999999</v>
      </c>
      <c r="AF507" s="54">
        <v>1.2962</v>
      </c>
      <c r="AG507" s="53">
        <v>722.7</v>
      </c>
      <c r="AH507" s="53">
        <v>557.5</v>
      </c>
      <c r="AI507" s="55">
        <v>42.95</v>
      </c>
    </row>
    <row r="508" spans="30:35" x14ac:dyDescent="0.4">
      <c r="AD508" s="53">
        <v>60.5</v>
      </c>
      <c r="AE508" s="54">
        <v>1.44306</v>
      </c>
      <c r="AF508" s="54">
        <v>1.2968</v>
      </c>
      <c r="AG508" s="53">
        <v>724.2</v>
      </c>
      <c r="AH508" s="53">
        <v>558.4</v>
      </c>
      <c r="AI508" s="55">
        <v>43.04</v>
      </c>
    </row>
    <row r="509" spans="30:35" x14ac:dyDescent="0.4">
      <c r="AD509" s="53">
        <v>60.6</v>
      </c>
      <c r="AE509" s="54">
        <v>1.44329</v>
      </c>
      <c r="AF509" s="54">
        <v>1.2974000000000001</v>
      </c>
      <c r="AG509" s="53">
        <v>725.7</v>
      </c>
      <c r="AH509" s="53">
        <v>559.4</v>
      </c>
      <c r="AI509" s="55">
        <v>43.13</v>
      </c>
    </row>
    <row r="510" spans="30:35" x14ac:dyDescent="0.4">
      <c r="AD510" s="53">
        <v>60.7</v>
      </c>
      <c r="AE510" s="54">
        <v>1.4435199999999999</v>
      </c>
      <c r="AF510" s="54">
        <v>1.298</v>
      </c>
      <c r="AG510" s="53">
        <v>727.3</v>
      </c>
      <c r="AH510" s="53">
        <v>560.29999999999995</v>
      </c>
      <c r="AI510" s="55">
        <v>43.22</v>
      </c>
    </row>
    <row r="511" spans="30:35" x14ac:dyDescent="0.4">
      <c r="AD511" s="53">
        <v>60.8</v>
      </c>
      <c r="AE511" s="54">
        <v>1.4437500000000001</v>
      </c>
      <c r="AF511" s="54">
        <v>1.2986</v>
      </c>
      <c r="AG511" s="53">
        <v>728.8</v>
      </c>
      <c r="AH511" s="53">
        <v>561.20000000000005</v>
      </c>
      <c r="AI511" s="55">
        <v>43.31</v>
      </c>
    </row>
    <row r="512" spans="30:35" x14ac:dyDescent="0.4">
      <c r="AD512" s="53">
        <v>60.9</v>
      </c>
      <c r="AE512" s="54">
        <v>1.44398</v>
      </c>
      <c r="AF512" s="54">
        <v>1.2992999999999999</v>
      </c>
      <c r="AG512" s="53">
        <v>730.3</v>
      </c>
      <c r="AH512" s="53">
        <v>562.1</v>
      </c>
      <c r="AI512" s="55">
        <v>43.4</v>
      </c>
    </row>
    <row r="513" spans="30:35" x14ac:dyDescent="0.4">
      <c r="AD513" s="53">
        <v>61</v>
      </c>
      <c r="AE513" s="54">
        <v>1.4441999999999999</v>
      </c>
      <c r="AF513" s="54">
        <v>1.2999000000000001</v>
      </c>
      <c r="AG513" s="53">
        <v>731.8</v>
      </c>
      <c r="AH513" s="53">
        <v>563</v>
      </c>
      <c r="AI513" s="55">
        <v>43.49</v>
      </c>
    </row>
    <row r="514" spans="30:35" x14ac:dyDescent="0.4">
      <c r="AD514" s="53">
        <v>61.1</v>
      </c>
      <c r="AE514" s="54">
        <v>1.4444300000000001</v>
      </c>
      <c r="AF514" s="54">
        <v>1.3005</v>
      </c>
      <c r="AG514" s="53">
        <v>733.4</v>
      </c>
      <c r="AH514" s="53">
        <v>563.9</v>
      </c>
      <c r="AI514" s="55">
        <v>43.59</v>
      </c>
    </row>
    <row r="515" spans="30:35" x14ac:dyDescent="0.4">
      <c r="AD515" s="53">
        <v>61.2</v>
      </c>
      <c r="AE515" s="54">
        <v>1.4446600000000001</v>
      </c>
      <c r="AF515" s="54">
        <v>1.3010999999999999</v>
      </c>
      <c r="AG515" s="53">
        <v>734.9</v>
      </c>
      <c r="AH515" s="53">
        <v>564.79999999999995</v>
      </c>
      <c r="AI515" s="55">
        <v>43.68</v>
      </c>
    </row>
    <row r="516" spans="30:35" x14ac:dyDescent="0.4">
      <c r="AD516" s="53">
        <v>61.3</v>
      </c>
      <c r="AE516" s="54">
        <v>1.44489</v>
      </c>
      <c r="AF516" s="54">
        <v>1.3017000000000001</v>
      </c>
      <c r="AG516" s="53">
        <v>736.4</v>
      </c>
      <c r="AH516" s="53">
        <v>565.70000000000005</v>
      </c>
      <c r="AI516" s="55">
        <v>43.76</v>
      </c>
    </row>
    <row r="517" spans="30:35" x14ac:dyDescent="0.4">
      <c r="AD517" s="53">
        <v>61.4</v>
      </c>
      <c r="AE517" s="54">
        <v>1.44512</v>
      </c>
      <c r="AF517" s="54">
        <v>1.3024</v>
      </c>
      <c r="AG517" s="53">
        <v>738</v>
      </c>
      <c r="AH517" s="53">
        <v>566.6</v>
      </c>
      <c r="AI517" s="55">
        <v>43.86</v>
      </c>
    </row>
    <row r="518" spans="30:35" x14ac:dyDescent="0.4">
      <c r="AD518" s="53">
        <v>61.5</v>
      </c>
      <c r="AE518" s="54">
        <v>1.4453499999999999</v>
      </c>
      <c r="AF518" s="54">
        <v>1.3029999999999999</v>
      </c>
      <c r="AG518" s="53">
        <v>739.5</v>
      </c>
      <c r="AH518" s="53">
        <v>567.6</v>
      </c>
      <c r="AI518" s="55">
        <v>43.95</v>
      </c>
    </row>
    <row r="519" spans="30:35" x14ac:dyDescent="0.4">
      <c r="AD519" s="53">
        <v>61.6</v>
      </c>
      <c r="AE519" s="54">
        <v>1.4455800000000001</v>
      </c>
      <c r="AF519" s="54">
        <v>1.3036000000000001</v>
      </c>
      <c r="AG519" s="53">
        <v>741.1</v>
      </c>
      <c r="AH519" s="53">
        <v>568.5</v>
      </c>
      <c r="AI519" s="55">
        <v>44.04</v>
      </c>
    </row>
    <row r="520" spans="30:35" x14ac:dyDescent="0.4">
      <c r="AD520" s="53">
        <v>61.7</v>
      </c>
      <c r="AE520" s="54">
        <v>1.44581</v>
      </c>
      <c r="AF520" s="54">
        <v>1.3042</v>
      </c>
      <c r="AG520" s="53">
        <v>742.6</v>
      </c>
      <c r="AH520" s="53">
        <v>569.4</v>
      </c>
      <c r="AI520" s="55">
        <v>44.13</v>
      </c>
    </row>
    <row r="521" spans="30:35" x14ac:dyDescent="0.4">
      <c r="AD521" s="53">
        <v>61.8</v>
      </c>
      <c r="AE521" s="54">
        <v>1.44604</v>
      </c>
      <c r="AF521" s="54">
        <v>1.3048999999999999</v>
      </c>
      <c r="AG521" s="53">
        <v>744.1</v>
      </c>
      <c r="AH521" s="53">
        <v>570.29999999999995</v>
      </c>
      <c r="AI521" s="55">
        <v>44.22</v>
      </c>
    </row>
    <row r="522" spans="30:35" x14ac:dyDescent="0.4">
      <c r="AD522" s="53">
        <v>61.9</v>
      </c>
      <c r="AE522" s="54">
        <v>1.4462699999999999</v>
      </c>
      <c r="AF522" s="54">
        <v>1.3055000000000001</v>
      </c>
      <c r="AG522" s="53">
        <v>745.7</v>
      </c>
      <c r="AH522" s="53">
        <v>571.20000000000005</v>
      </c>
      <c r="AI522" s="55">
        <v>44.32</v>
      </c>
    </row>
    <row r="523" spans="30:35" x14ac:dyDescent="0.4">
      <c r="AD523" s="53">
        <v>62</v>
      </c>
      <c r="AE523" s="54">
        <v>1.4464999999999999</v>
      </c>
      <c r="AF523" s="54">
        <v>1.3061</v>
      </c>
      <c r="AG523" s="53">
        <v>747.2</v>
      </c>
      <c r="AH523" s="53">
        <v>572.1</v>
      </c>
      <c r="AI523" s="55">
        <v>44.41</v>
      </c>
    </row>
    <row r="524" spans="30:35" x14ac:dyDescent="0.4">
      <c r="AD524" s="53">
        <v>62.1</v>
      </c>
      <c r="AE524" s="54">
        <v>1.4467300000000001</v>
      </c>
      <c r="AF524" s="54">
        <v>1.3067</v>
      </c>
      <c r="AG524" s="53">
        <v>748.8</v>
      </c>
      <c r="AH524" s="53">
        <v>573</v>
      </c>
      <c r="AI524" s="55">
        <v>44.5</v>
      </c>
    </row>
    <row r="525" spans="30:35" x14ac:dyDescent="0.4">
      <c r="AD525" s="53">
        <v>62.2</v>
      </c>
      <c r="AE525" s="54">
        <v>1.44696</v>
      </c>
      <c r="AF525" s="54">
        <v>1.3073999999999999</v>
      </c>
      <c r="AG525" s="53">
        <v>750.3</v>
      </c>
      <c r="AH525" s="53">
        <v>573.9</v>
      </c>
      <c r="AI525" s="55">
        <v>44.59</v>
      </c>
    </row>
    <row r="526" spans="30:35" x14ac:dyDescent="0.4">
      <c r="AD526" s="53">
        <v>62.3</v>
      </c>
      <c r="AE526" s="54">
        <v>1.44719</v>
      </c>
      <c r="AF526" s="54">
        <v>1.3080000000000001</v>
      </c>
      <c r="AG526" s="53">
        <v>751.9</v>
      </c>
      <c r="AH526" s="53">
        <v>574.79999999999995</v>
      </c>
      <c r="AI526" s="55">
        <v>44.69</v>
      </c>
    </row>
    <row r="527" spans="30:35" x14ac:dyDescent="0.4">
      <c r="AD527" s="53">
        <v>62.4</v>
      </c>
      <c r="AE527" s="54">
        <v>1.4474199999999999</v>
      </c>
      <c r="AF527" s="54">
        <v>1.3086</v>
      </c>
      <c r="AG527" s="53">
        <v>753.4</v>
      </c>
      <c r="AH527" s="53">
        <v>575.70000000000005</v>
      </c>
      <c r="AI527" s="55">
        <v>44.77</v>
      </c>
    </row>
    <row r="528" spans="30:35" x14ac:dyDescent="0.4">
      <c r="AD528" s="53">
        <v>62.5</v>
      </c>
      <c r="AE528" s="54">
        <v>1.4476500000000001</v>
      </c>
      <c r="AF528" s="54">
        <v>1.3091999999999999</v>
      </c>
      <c r="AG528" s="53">
        <v>755</v>
      </c>
      <c r="AH528" s="53">
        <v>576.6</v>
      </c>
      <c r="AI528" s="55">
        <v>44.87</v>
      </c>
    </row>
    <row r="529" spans="30:35" x14ac:dyDescent="0.4">
      <c r="AD529" s="53">
        <v>62.6</v>
      </c>
      <c r="AE529" s="54">
        <v>1.4478800000000001</v>
      </c>
      <c r="AF529" s="54">
        <v>1.3099000000000001</v>
      </c>
      <c r="AG529" s="53">
        <v>756.5</v>
      </c>
      <c r="AH529" s="53">
        <v>577.5</v>
      </c>
      <c r="AI529" s="55">
        <v>44.96</v>
      </c>
    </row>
    <row r="530" spans="30:35" x14ac:dyDescent="0.4">
      <c r="AD530" s="53">
        <v>62.7</v>
      </c>
      <c r="AE530" s="54">
        <v>1.44811</v>
      </c>
      <c r="AF530" s="54">
        <v>1.3105</v>
      </c>
      <c r="AG530" s="53">
        <v>758.1</v>
      </c>
      <c r="AH530" s="53">
        <v>578.5</v>
      </c>
      <c r="AI530" s="55">
        <v>45.05</v>
      </c>
    </row>
    <row r="531" spans="30:35" x14ac:dyDescent="0.4">
      <c r="AD531" s="53">
        <v>62.8</v>
      </c>
      <c r="AE531" s="54">
        <v>1.44834</v>
      </c>
      <c r="AF531" s="54">
        <v>1.3110999999999999</v>
      </c>
      <c r="AG531" s="53">
        <v>759.6</v>
      </c>
      <c r="AH531" s="53">
        <v>579.4</v>
      </c>
      <c r="AI531" s="55">
        <v>45.14</v>
      </c>
    </row>
    <row r="532" spans="30:35" x14ac:dyDescent="0.4">
      <c r="AD532" s="53">
        <v>62.9</v>
      </c>
      <c r="AE532" s="54">
        <v>1.44858</v>
      </c>
      <c r="AF532" s="54">
        <v>1.3118000000000001</v>
      </c>
      <c r="AG532" s="53">
        <v>761.2</v>
      </c>
      <c r="AH532" s="53">
        <v>580.29999999999995</v>
      </c>
      <c r="AI532" s="55">
        <v>45.24</v>
      </c>
    </row>
    <row r="533" spans="30:35" x14ac:dyDescent="0.4">
      <c r="AD533" s="53">
        <v>63</v>
      </c>
      <c r="AE533" s="54">
        <v>1.4488099999999999</v>
      </c>
      <c r="AF533" s="54">
        <v>1.3124</v>
      </c>
      <c r="AG533" s="53">
        <v>762.7</v>
      </c>
      <c r="AH533" s="53">
        <v>581.20000000000005</v>
      </c>
      <c r="AI533" s="55">
        <v>45.33</v>
      </c>
    </row>
    <row r="534" spans="30:35" x14ac:dyDescent="0.4">
      <c r="AD534" s="53">
        <v>63.1</v>
      </c>
      <c r="AE534" s="54">
        <v>1.4490400000000001</v>
      </c>
      <c r="AF534" s="54">
        <v>1.3129999999999999</v>
      </c>
      <c r="AG534" s="53">
        <v>764.3</v>
      </c>
      <c r="AH534" s="53">
        <v>582.1</v>
      </c>
      <c r="AI534" s="55">
        <v>45.42</v>
      </c>
    </row>
    <row r="535" spans="30:35" x14ac:dyDescent="0.4">
      <c r="AD535" s="53">
        <v>63.2</v>
      </c>
      <c r="AE535" s="54">
        <v>1.4492700000000001</v>
      </c>
      <c r="AF535" s="54">
        <v>1.3137000000000001</v>
      </c>
      <c r="AG535" s="53">
        <v>765.8</v>
      </c>
      <c r="AH535" s="53">
        <v>583</v>
      </c>
      <c r="AI535" s="55">
        <v>45.51</v>
      </c>
    </row>
    <row r="536" spans="30:35" x14ac:dyDescent="0.4">
      <c r="AD536" s="53">
        <v>63.3</v>
      </c>
      <c r="AE536" s="54">
        <v>1.4495</v>
      </c>
      <c r="AF536" s="54">
        <v>1.3143</v>
      </c>
      <c r="AG536" s="53">
        <v>767.4</v>
      </c>
      <c r="AH536" s="53">
        <v>583.9</v>
      </c>
      <c r="AI536" s="55">
        <v>45.61</v>
      </c>
    </row>
    <row r="537" spans="30:35" x14ac:dyDescent="0.4">
      <c r="AD537" s="53">
        <v>63.4</v>
      </c>
      <c r="AE537" s="54">
        <v>1.44974</v>
      </c>
      <c r="AF537" s="54">
        <v>1.3149</v>
      </c>
      <c r="AG537" s="53">
        <v>769</v>
      </c>
      <c r="AH537" s="53">
        <v>584.79999999999995</v>
      </c>
      <c r="AI537" s="55">
        <v>45.7</v>
      </c>
    </row>
    <row r="538" spans="30:35" x14ac:dyDescent="0.4">
      <c r="AD538" s="53">
        <v>63.5</v>
      </c>
      <c r="AE538" s="54">
        <v>1.44997</v>
      </c>
      <c r="AF538" s="54">
        <v>1.3154999999999999</v>
      </c>
      <c r="AG538" s="53">
        <v>770.5</v>
      </c>
      <c r="AH538" s="53">
        <v>585.70000000000005</v>
      </c>
      <c r="AI538" s="55">
        <v>45.79</v>
      </c>
    </row>
    <row r="539" spans="30:35" x14ac:dyDescent="0.4">
      <c r="AD539" s="53">
        <v>63.6</v>
      </c>
      <c r="AE539" s="54">
        <v>1.4501999999999999</v>
      </c>
      <c r="AF539" s="54">
        <v>1.3162</v>
      </c>
      <c r="AG539" s="53">
        <v>772.1</v>
      </c>
      <c r="AH539" s="53">
        <v>586.6</v>
      </c>
      <c r="AI539" s="55">
        <v>45.89</v>
      </c>
    </row>
    <row r="540" spans="30:35" x14ac:dyDescent="0.4">
      <c r="AD540" s="53">
        <v>63.7</v>
      </c>
      <c r="AE540" s="54">
        <v>1.4504300000000001</v>
      </c>
      <c r="AF540" s="54">
        <v>1.3168</v>
      </c>
      <c r="AG540" s="53">
        <v>773.6</v>
      </c>
      <c r="AH540" s="53">
        <v>587.5</v>
      </c>
      <c r="AI540" s="55">
        <v>45.98</v>
      </c>
    </row>
    <row r="541" spans="30:35" x14ac:dyDescent="0.4">
      <c r="AD541" s="53">
        <v>63.8</v>
      </c>
      <c r="AE541" s="54">
        <v>1.4506699999999999</v>
      </c>
      <c r="AF541" s="54">
        <v>1.3173999999999999</v>
      </c>
      <c r="AG541" s="53">
        <v>775.2</v>
      </c>
      <c r="AH541" s="53">
        <v>588.4</v>
      </c>
      <c r="AI541" s="55">
        <v>46.07</v>
      </c>
    </row>
    <row r="542" spans="30:35" x14ac:dyDescent="0.4">
      <c r="AD542" s="53">
        <v>63.9</v>
      </c>
      <c r="AE542" s="54">
        <v>1.4509000000000001</v>
      </c>
      <c r="AF542" s="54">
        <v>1.3181</v>
      </c>
      <c r="AG542" s="53">
        <v>776.8</v>
      </c>
      <c r="AH542" s="53">
        <v>589.29999999999995</v>
      </c>
      <c r="AI542" s="55">
        <v>46.17</v>
      </c>
    </row>
    <row r="543" spans="30:35" x14ac:dyDescent="0.4">
      <c r="AD543" s="53">
        <v>64</v>
      </c>
      <c r="AE543" s="54">
        <v>1.45113</v>
      </c>
      <c r="AF543" s="54">
        <v>1.3187</v>
      </c>
      <c r="AG543" s="53">
        <v>778.3</v>
      </c>
      <c r="AH543" s="53">
        <v>590.20000000000005</v>
      </c>
      <c r="AI543" s="55">
        <v>46.25</v>
      </c>
    </row>
    <row r="544" spans="30:35" x14ac:dyDescent="0.4">
      <c r="AD544" s="53">
        <v>64.099999999999994</v>
      </c>
      <c r="AE544" s="54">
        <v>1.45137</v>
      </c>
      <c r="AF544" s="54">
        <v>1.3192999999999999</v>
      </c>
      <c r="AG544" s="53">
        <v>779.9</v>
      </c>
      <c r="AH544" s="53">
        <v>591.1</v>
      </c>
      <c r="AI544" s="55">
        <v>46.35</v>
      </c>
    </row>
    <row r="545" spans="30:35" x14ac:dyDescent="0.4">
      <c r="AD545" s="53">
        <v>64.2</v>
      </c>
      <c r="AE545" s="54">
        <v>1.4516</v>
      </c>
      <c r="AF545" s="54">
        <v>1.32</v>
      </c>
      <c r="AG545" s="53">
        <v>781.5</v>
      </c>
      <c r="AH545" s="53">
        <v>592</v>
      </c>
      <c r="AI545" s="55">
        <v>46.44</v>
      </c>
    </row>
    <row r="546" spans="30:35" x14ac:dyDescent="0.4">
      <c r="AD546" s="53">
        <v>64.3</v>
      </c>
      <c r="AE546" s="54">
        <v>1.45184</v>
      </c>
      <c r="AF546" s="54">
        <v>1.3206</v>
      </c>
      <c r="AG546" s="53">
        <v>783</v>
      </c>
      <c r="AH546" s="53">
        <v>592.9</v>
      </c>
      <c r="AI546" s="55">
        <v>46.53</v>
      </c>
    </row>
    <row r="547" spans="30:35" x14ac:dyDescent="0.4">
      <c r="AD547" s="53">
        <v>64.400000000000006</v>
      </c>
      <c r="AE547" s="54">
        <v>1.45207</v>
      </c>
      <c r="AF547" s="54">
        <v>1.3212999999999999</v>
      </c>
      <c r="AG547" s="53">
        <v>784.6</v>
      </c>
      <c r="AH547" s="53">
        <v>593.79999999999995</v>
      </c>
      <c r="AI547" s="55">
        <v>46.63</v>
      </c>
    </row>
    <row r="548" spans="30:35" x14ac:dyDescent="0.4">
      <c r="AD548" s="53">
        <v>64.5</v>
      </c>
      <c r="AE548" s="54">
        <v>1.4522999999999999</v>
      </c>
      <c r="AF548" s="54">
        <v>1.3219000000000001</v>
      </c>
      <c r="AG548" s="53">
        <v>786.2</v>
      </c>
      <c r="AH548" s="53">
        <v>594.70000000000005</v>
      </c>
      <c r="AI548" s="55">
        <v>46.72</v>
      </c>
    </row>
    <row r="549" spans="30:35" x14ac:dyDescent="0.4">
      <c r="AD549" s="53">
        <v>64.599999999999994</v>
      </c>
      <c r="AE549" s="54">
        <v>1.4525399999999999</v>
      </c>
      <c r="AF549" s="54">
        <v>1.3225</v>
      </c>
      <c r="AG549" s="53">
        <v>787.8</v>
      </c>
      <c r="AH549" s="53">
        <v>595.6</v>
      </c>
      <c r="AI549" s="55">
        <v>46.82</v>
      </c>
    </row>
    <row r="550" spans="30:35" x14ac:dyDescent="0.4">
      <c r="AD550" s="53">
        <v>64.7</v>
      </c>
      <c r="AE550" s="54">
        <v>1.4527699999999999</v>
      </c>
      <c r="AF550" s="54">
        <v>1.3231999999999999</v>
      </c>
      <c r="AG550" s="53">
        <v>789.3</v>
      </c>
      <c r="AH550" s="53">
        <v>596.5</v>
      </c>
      <c r="AI550" s="55">
        <v>46.91</v>
      </c>
    </row>
    <row r="551" spans="30:35" x14ac:dyDescent="0.4">
      <c r="AD551" s="53">
        <v>64.8</v>
      </c>
      <c r="AE551" s="54">
        <v>1.4530099999999999</v>
      </c>
      <c r="AF551" s="54">
        <v>1.3238000000000001</v>
      </c>
      <c r="AG551" s="53">
        <v>790.9</v>
      </c>
      <c r="AH551" s="53">
        <v>597.4</v>
      </c>
      <c r="AI551" s="55">
        <v>47</v>
      </c>
    </row>
    <row r="552" spans="30:35" x14ac:dyDescent="0.4">
      <c r="AD552" s="53">
        <v>64.900000000000006</v>
      </c>
      <c r="AE552" s="54">
        <v>1.4532400000000001</v>
      </c>
      <c r="AF552" s="54">
        <v>1.3244</v>
      </c>
      <c r="AG552" s="53">
        <v>792.5</v>
      </c>
      <c r="AH552" s="53">
        <v>598.29999999999995</v>
      </c>
      <c r="AI552" s="55">
        <v>47.1</v>
      </c>
    </row>
    <row r="553" spans="30:35" x14ac:dyDescent="0.4">
      <c r="AD553" s="53">
        <v>65</v>
      </c>
      <c r="AE553" s="54">
        <v>1.4534800000000001</v>
      </c>
      <c r="AF553" s="54">
        <v>1.3250999999999999</v>
      </c>
      <c r="AG553" s="53">
        <v>794.1</v>
      </c>
      <c r="AH553" s="53">
        <v>599.29999999999995</v>
      </c>
      <c r="AI553" s="55">
        <v>47.19</v>
      </c>
    </row>
    <row r="554" spans="30:35" x14ac:dyDescent="0.4">
      <c r="AD554" s="53">
        <v>65.099999999999994</v>
      </c>
      <c r="AE554" s="54">
        <v>1.4537100000000001</v>
      </c>
      <c r="AF554" s="54">
        <v>1.3257000000000001</v>
      </c>
      <c r="AG554" s="53">
        <v>795.6</v>
      </c>
      <c r="AH554" s="53">
        <v>600.20000000000005</v>
      </c>
      <c r="AI554" s="55">
        <v>47.28</v>
      </c>
    </row>
    <row r="555" spans="30:35" x14ac:dyDescent="0.4">
      <c r="AD555" s="53">
        <v>65.2</v>
      </c>
      <c r="AE555" s="54">
        <v>1.4539500000000001</v>
      </c>
      <c r="AF555" s="54">
        <v>1.3264</v>
      </c>
      <c r="AG555" s="53">
        <v>797.2</v>
      </c>
      <c r="AH555" s="53">
        <v>601.1</v>
      </c>
      <c r="AI555" s="55">
        <v>47.38</v>
      </c>
    </row>
    <row r="556" spans="30:35" x14ac:dyDescent="0.4">
      <c r="AD556" s="53">
        <v>65.3</v>
      </c>
      <c r="AE556" s="54">
        <v>1.45418</v>
      </c>
      <c r="AF556" s="54">
        <v>1.327</v>
      </c>
      <c r="AG556" s="53">
        <v>798.8</v>
      </c>
      <c r="AH556" s="53">
        <v>602</v>
      </c>
      <c r="AI556" s="55">
        <v>47.47</v>
      </c>
    </row>
    <row r="557" spans="30:35" x14ac:dyDescent="0.4">
      <c r="AD557" s="53">
        <v>65.400000000000006</v>
      </c>
      <c r="AE557" s="54">
        <v>1.45442</v>
      </c>
      <c r="AF557" s="54">
        <v>1.3275999999999999</v>
      </c>
      <c r="AG557" s="53">
        <v>800.4</v>
      </c>
      <c r="AH557" s="53">
        <v>602.9</v>
      </c>
      <c r="AI557" s="55">
        <v>47.57</v>
      </c>
    </row>
    <row r="558" spans="30:35" x14ac:dyDescent="0.4">
      <c r="AD558" s="53">
        <v>65.5</v>
      </c>
      <c r="AE558" s="54">
        <v>1.4546600000000001</v>
      </c>
      <c r="AF558" s="54">
        <v>1.3283</v>
      </c>
      <c r="AG558" s="53">
        <v>802</v>
      </c>
      <c r="AH558" s="53">
        <v>603.79999999999995</v>
      </c>
      <c r="AI558" s="55">
        <v>47.66</v>
      </c>
    </row>
    <row r="559" spans="30:35" x14ac:dyDescent="0.4">
      <c r="AD559" s="53">
        <v>65.599999999999994</v>
      </c>
      <c r="AE559" s="54">
        <v>1.45489</v>
      </c>
      <c r="AF559" s="54">
        <v>1.3289</v>
      </c>
      <c r="AG559" s="53">
        <v>803.6</v>
      </c>
      <c r="AH559" s="53">
        <v>604.70000000000005</v>
      </c>
      <c r="AI559" s="55">
        <v>47.76</v>
      </c>
    </row>
    <row r="560" spans="30:35" x14ac:dyDescent="0.4">
      <c r="AD560" s="53">
        <v>65.7</v>
      </c>
      <c r="AE560" s="54">
        <v>1.45513</v>
      </c>
      <c r="AF560" s="54">
        <v>1.3295999999999999</v>
      </c>
      <c r="AG560" s="53">
        <v>805.1</v>
      </c>
      <c r="AH560" s="53">
        <v>605.6</v>
      </c>
      <c r="AI560" s="55">
        <v>47.85</v>
      </c>
    </row>
    <row r="561" spans="30:35" x14ac:dyDescent="0.4">
      <c r="AD561" s="53">
        <v>65.8</v>
      </c>
      <c r="AE561" s="54">
        <v>1.4553700000000001</v>
      </c>
      <c r="AF561" s="54">
        <v>1.3302</v>
      </c>
      <c r="AG561" s="53">
        <v>806.7</v>
      </c>
      <c r="AH561" s="53">
        <v>606.5</v>
      </c>
      <c r="AI561" s="55">
        <v>47.94</v>
      </c>
    </row>
    <row r="562" spans="30:35" x14ac:dyDescent="0.4">
      <c r="AD562" s="53">
        <v>65.900000000000006</v>
      </c>
      <c r="AE562" s="54">
        <v>1.4556</v>
      </c>
      <c r="AF562" s="54">
        <v>1.3309</v>
      </c>
      <c r="AG562" s="53">
        <v>808.3</v>
      </c>
      <c r="AH562" s="53">
        <v>607.4</v>
      </c>
      <c r="AI562" s="55">
        <v>48.04</v>
      </c>
    </row>
    <row r="563" spans="30:35" x14ac:dyDescent="0.4">
      <c r="AD563" s="53">
        <v>66</v>
      </c>
      <c r="AE563" s="54">
        <v>1.45584</v>
      </c>
      <c r="AF563" s="54">
        <v>1.3314999999999999</v>
      </c>
      <c r="AG563" s="53">
        <v>809.9</v>
      </c>
      <c r="AH563" s="53">
        <v>608.29999999999995</v>
      </c>
      <c r="AI563" s="55">
        <v>48.13</v>
      </c>
    </row>
    <row r="564" spans="30:35" x14ac:dyDescent="0.4">
      <c r="AD564" s="53">
        <v>66.099999999999994</v>
      </c>
      <c r="AE564" s="54">
        <v>1.45608</v>
      </c>
      <c r="AF564" s="54">
        <v>1.3322000000000001</v>
      </c>
      <c r="AG564" s="53">
        <v>811.5</v>
      </c>
      <c r="AH564" s="53">
        <v>609.20000000000005</v>
      </c>
      <c r="AI564" s="55">
        <v>48.23</v>
      </c>
    </row>
    <row r="565" spans="30:35" x14ac:dyDescent="0.4">
      <c r="AD565" s="53">
        <v>66.2</v>
      </c>
      <c r="AE565" s="54">
        <v>1.45631</v>
      </c>
      <c r="AF565" s="54">
        <v>1.3328</v>
      </c>
      <c r="AG565" s="53">
        <v>813.1</v>
      </c>
      <c r="AH565" s="53">
        <v>610.1</v>
      </c>
      <c r="AI565" s="55">
        <v>48.32</v>
      </c>
    </row>
    <row r="566" spans="30:35" x14ac:dyDescent="0.4">
      <c r="AD566" s="53">
        <v>66.3</v>
      </c>
      <c r="AE566" s="54">
        <v>1.45655</v>
      </c>
      <c r="AF566" s="54">
        <v>1.3333999999999999</v>
      </c>
      <c r="AG566" s="53">
        <v>814.7</v>
      </c>
      <c r="AH566" s="53">
        <v>611</v>
      </c>
      <c r="AI566" s="55">
        <v>48.42</v>
      </c>
    </row>
    <row r="567" spans="30:35" x14ac:dyDescent="0.4">
      <c r="AD567" s="53">
        <v>66.400000000000006</v>
      </c>
      <c r="AE567" s="54">
        <v>1.45679</v>
      </c>
      <c r="AF567" s="54">
        <v>1.3341000000000001</v>
      </c>
      <c r="AG567" s="53">
        <v>816.3</v>
      </c>
      <c r="AH567" s="53">
        <v>611.9</v>
      </c>
      <c r="AI567" s="55">
        <v>48.51</v>
      </c>
    </row>
    <row r="568" spans="30:35" x14ac:dyDescent="0.4">
      <c r="AD568" s="53">
        <v>66.5</v>
      </c>
      <c r="AE568" s="54">
        <v>1.45703</v>
      </c>
      <c r="AF568" s="54">
        <v>1.3347</v>
      </c>
      <c r="AG568" s="53">
        <v>817.9</v>
      </c>
      <c r="AH568" s="53">
        <v>612.79999999999995</v>
      </c>
      <c r="AI568" s="55">
        <v>48.61</v>
      </c>
    </row>
    <row r="569" spans="30:35" x14ac:dyDescent="0.4">
      <c r="AD569" s="53">
        <v>66.599999999999994</v>
      </c>
      <c r="AE569" s="54">
        <v>1.45726</v>
      </c>
      <c r="AF569" s="54">
        <v>1.3353999999999999</v>
      </c>
      <c r="AG569" s="53">
        <v>819.5</v>
      </c>
      <c r="AH569" s="53">
        <v>613.70000000000005</v>
      </c>
      <c r="AI569" s="55">
        <v>48.7</v>
      </c>
    </row>
    <row r="570" spans="30:35" x14ac:dyDescent="0.4">
      <c r="AD570" s="53">
        <v>66.7</v>
      </c>
      <c r="AE570" s="54">
        <v>1.4575</v>
      </c>
      <c r="AF570" s="54">
        <v>1.3360000000000001</v>
      </c>
      <c r="AG570" s="53">
        <v>821.1</v>
      </c>
      <c r="AH570" s="53">
        <v>614.6</v>
      </c>
      <c r="AI570" s="55">
        <v>48.8</v>
      </c>
    </row>
    <row r="571" spans="30:35" x14ac:dyDescent="0.4">
      <c r="AD571" s="53">
        <v>66.8</v>
      </c>
      <c r="AE571" s="54">
        <v>1.45774</v>
      </c>
      <c r="AF571" s="54">
        <v>1.3367</v>
      </c>
      <c r="AG571" s="53">
        <v>822.7</v>
      </c>
      <c r="AH571" s="53">
        <v>615.5</v>
      </c>
      <c r="AI571" s="55">
        <v>48.89</v>
      </c>
    </row>
    <row r="572" spans="30:35" x14ac:dyDescent="0.4">
      <c r="AD572" s="53">
        <v>66.900000000000006</v>
      </c>
      <c r="AE572" s="54">
        <v>1.4579800000000001</v>
      </c>
      <c r="AF572" s="54">
        <v>1.3372999999999999</v>
      </c>
      <c r="AG572" s="53">
        <v>824.3</v>
      </c>
      <c r="AH572" s="53">
        <v>616.29999999999995</v>
      </c>
      <c r="AI572" s="55">
        <v>48.99</v>
      </c>
    </row>
    <row r="573" spans="30:35" x14ac:dyDescent="0.4">
      <c r="AD573" s="53">
        <v>67</v>
      </c>
      <c r="AE573" s="54">
        <v>1.4582200000000001</v>
      </c>
      <c r="AF573" s="54">
        <v>1.3380000000000001</v>
      </c>
      <c r="AG573" s="53">
        <v>825.9</v>
      </c>
      <c r="AH573" s="53">
        <v>617.20000000000005</v>
      </c>
      <c r="AI573" s="55">
        <v>49.08</v>
      </c>
    </row>
    <row r="574" spans="30:35" x14ac:dyDescent="0.4">
      <c r="AD574" s="53">
        <v>67.099999999999994</v>
      </c>
      <c r="AE574" s="54">
        <v>1.4584600000000001</v>
      </c>
      <c r="AF574" s="54">
        <v>1.3386</v>
      </c>
      <c r="AG574" s="53">
        <v>827.5</v>
      </c>
      <c r="AH574" s="53">
        <v>618.1</v>
      </c>
      <c r="AI574" s="55">
        <v>49.18</v>
      </c>
    </row>
    <row r="575" spans="30:35" x14ac:dyDescent="0.4">
      <c r="AD575" s="53">
        <v>67.2</v>
      </c>
      <c r="AE575" s="54">
        <v>1.4587000000000001</v>
      </c>
      <c r="AF575" s="54">
        <v>1.3392999999999999</v>
      </c>
      <c r="AG575" s="53">
        <v>829.1</v>
      </c>
      <c r="AH575" s="53">
        <v>619</v>
      </c>
      <c r="AI575" s="55">
        <v>49.27</v>
      </c>
    </row>
    <row r="576" spans="30:35" x14ac:dyDescent="0.4">
      <c r="AD576" s="53">
        <v>67.3</v>
      </c>
      <c r="AE576" s="54">
        <v>1.4589300000000001</v>
      </c>
      <c r="AF576" s="54">
        <v>1.3399000000000001</v>
      </c>
      <c r="AG576" s="53">
        <v>830.7</v>
      </c>
      <c r="AH576" s="53">
        <v>619.9</v>
      </c>
      <c r="AI576" s="55">
        <v>49.37</v>
      </c>
    </row>
    <row r="577" spans="30:35" x14ac:dyDescent="0.4">
      <c r="AD577" s="53">
        <v>67.400000000000006</v>
      </c>
      <c r="AE577" s="54">
        <v>1.4591700000000001</v>
      </c>
      <c r="AF577" s="54">
        <v>1.3406</v>
      </c>
      <c r="AG577" s="53">
        <v>832.3</v>
      </c>
      <c r="AH577" s="53">
        <v>620.79999999999995</v>
      </c>
      <c r="AI577" s="55">
        <v>49.46</v>
      </c>
    </row>
    <row r="578" spans="30:35" x14ac:dyDescent="0.4">
      <c r="AD578" s="53">
        <v>67.5</v>
      </c>
      <c r="AE578" s="54">
        <v>1.4594100000000001</v>
      </c>
      <c r="AF578" s="54">
        <v>1.3411999999999999</v>
      </c>
      <c r="AG578" s="53">
        <v>833.9</v>
      </c>
      <c r="AH578" s="53">
        <v>621.70000000000005</v>
      </c>
      <c r="AI578" s="55">
        <v>49.56</v>
      </c>
    </row>
    <row r="579" spans="30:35" x14ac:dyDescent="0.4">
      <c r="AD579" s="53">
        <v>67.599999999999994</v>
      </c>
      <c r="AE579" s="54">
        <v>1.4596499999999999</v>
      </c>
      <c r="AF579" s="54">
        <v>1.3419000000000001</v>
      </c>
      <c r="AG579" s="53">
        <v>835.5</v>
      </c>
      <c r="AH579" s="53">
        <v>622.6</v>
      </c>
      <c r="AI579" s="55">
        <v>49.65</v>
      </c>
    </row>
    <row r="580" spans="30:35" x14ac:dyDescent="0.4">
      <c r="AD580" s="53">
        <v>67.7</v>
      </c>
      <c r="AE580" s="54">
        <v>1.4598899999999999</v>
      </c>
      <c r="AF580" s="54">
        <v>1.3425</v>
      </c>
      <c r="AG580" s="53">
        <v>837.1</v>
      </c>
      <c r="AH580" s="53">
        <v>623.5</v>
      </c>
      <c r="AI580" s="55">
        <v>49.75</v>
      </c>
    </row>
    <row r="581" spans="30:35" x14ac:dyDescent="0.4">
      <c r="AD581" s="53">
        <v>67.8</v>
      </c>
      <c r="AE581" s="54">
        <v>1.4601299999999999</v>
      </c>
      <c r="AF581" s="54">
        <v>1.3431999999999999</v>
      </c>
      <c r="AG581" s="53">
        <v>838.7</v>
      </c>
      <c r="AH581" s="53">
        <v>624.4</v>
      </c>
      <c r="AI581" s="55">
        <v>49.84</v>
      </c>
    </row>
    <row r="582" spans="30:35" x14ac:dyDescent="0.4">
      <c r="AD582" s="53">
        <v>67.900000000000006</v>
      </c>
      <c r="AE582" s="54">
        <v>1.4603699999999999</v>
      </c>
      <c r="AF582" s="54">
        <v>1.3438000000000001</v>
      </c>
      <c r="AG582" s="53">
        <v>840.3</v>
      </c>
      <c r="AH582" s="53">
        <v>625.29999999999995</v>
      </c>
      <c r="AI582" s="55">
        <v>49.94</v>
      </c>
    </row>
    <row r="583" spans="30:35" x14ac:dyDescent="0.4">
      <c r="AD583" s="53">
        <v>68</v>
      </c>
      <c r="AE583" s="54">
        <v>1.46061</v>
      </c>
      <c r="AF583" s="54">
        <v>1.3445</v>
      </c>
      <c r="AG583" s="53">
        <v>841.9</v>
      </c>
      <c r="AH583" s="53">
        <v>626.20000000000005</v>
      </c>
      <c r="AI583" s="55">
        <v>50.03</v>
      </c>
    </row>
    <row r="584" spans="30:35" x14ac:dyDescent="0.4">
      <c r="AD584" s="53">
        <v>68.099999999999994</v>
      </c>
      <c r="AE584" s="54">
        <v>1.46085</v>
      </c>
      <c r="AF584" s="54">
        <v>1.3451</v>
      </c>
      <c r="AG584" s="53">
        <v>843.6</v>
      </c>
      <c r="AH584" s="53">
        <v>627.1</v>
      </c>
      <c r="AI584" s="55">
        <v>50.14</v>
      </c>
    </row>
    <row r="585" spans="30:35" x14ac:dyDescent="0.4">
      <c r="AD585" s="53">
        <v>68.2</v>
      </c>
      <c r="AE585" s="54">
        <v>1.46109</v>
      </c>
      <c r="AF585" s="54">
        <v>1.3458000000000001</v>
      </c>
      <c r="AG585" s="53">
        <v>845.2</v>
      </c>
      <c r="AH585" s="53">
        <v>628</v>
      </c>
      <c r="AI585" s="55">
        <v>50.23</v>
      </c>
    </row>
    <row r="586" spans="30:35" x14ac:dyDescent="0.4">
      <c r="AD586" s="53">
        <v>68.3</v>
      </c>
      <c r="AE586" s="54">
        <v>1.4613400000000001</v>
      </c>
      <c r="AF586" s="54">
        <v>1.3464</v>
      </c>
      <c r="AG586" s="53">
        <v>846.8</v>
      </c>
      <c r="AH586" s="53">
        <v>628.9</v>
      </c>
      <c r="AI586" s="55">
        <v>50.33</v>
      </c>
    </row>
    <row r="587" spans="30:35" x14ac:dyDescent="0.4">
      <c r="AD587" s="53">
        <v>68.400000000000006</v>
      </c>
      <c r="AE587" s="54">
        <v>1.4615800000000001</v>
      </c>
      <c r="AF587" s="54">
        <v>1.3471</v>
      </c>
      <c r="AG587" s="53">
        <v>848.4</v>
      </c>
      <c r="AH587" s="53">
        <v>629.79999999999995</v>
      </c>
      <c r="AI587" s="55">
        <v>50.42</v>
      </c>
    </row>
    <row r="588" spans="30:35" x14ac:dyDescent="0.4">
      <c r="AD588" s="53">
        <v>68.5</v>
      </c>
      <c r="AE588" s="54">
        <v>1.4618199999999999</v>
      </c>
      <c r="AF588" s="54">
        <v>1.3478000000000001</v>
      </c>
      <c r="AG588" s="53">
        <v>850</v>
      </c>
      <c r="AH588" s="53">
        <v>630.70000000000005</v>
      </c>
      <c r="AI588" s="55">
        <v>50.52</v>
      </c>
    </row>
    <row r="589" spans="30:35" x14ac:dyDescent="0.4">
      <c r="AD589" s="53">
        <v>68.599999999999994</v>
      </c>
      <c r="AE589" s="54">
        <v>1.4620599999999999</v>
      </c>
      <c r="AF589" s="54">
        <v>1.3484</v>
      </c>
      <c r="AG589" s="53">
        <v>851.6</v>
      </c>
      <c r="AH589" s="53">
        <v>631.6</v>
      </c>
      <c r="AI589" s="55">
        <v>50.61</v>
      </c>
    </row>
    <row r="590" spans="30:35" x14ac:dyDescent="0.4">
      <c r="AD590" s="53">
        <v>68.7</v>
      </c>
      <c r="AE590" s="54">
        <v>1.4622999999999999</v>
      </c>
      <c r="AF590" s="54">
        <v>1.3491</v>
      </c>
      <c r="AG590" s="53">
        <v>853.3</v>
      </c>
      <c r="AH590" s="53">
        <v>632.5</v>
      </c>
      <c r="AI590" s="55">
        <v>50.71</v>
      </c>
    </row>
    <row r="591" spans="30:35" x14ac:dyDescent="0.4">
      <c r="AD591" s="53">
        <v>68.8</v>
      </c>
      <c r="AE591" s="54">
        <v>1.46254</v>
      </c>
      <c r="AF591" s="54">
        <v>1.3496999999999999</v>
      </c>
      <c r="AG591" s="53">
        <v>854.9</v>
      </c>
      <c r="AH591" s="53">
        <v>633.4</v>
      </c>
      <c r="AI591" s="55">
        <v>50.81</v>
      </c>
    </row>
    <row r="592" spans="30:35" x14ac:dyDescent="0.4">
      <c r="AD592" s="53">
        <v>68.900000000000006</v>
      </c>
      <c r="AE592" s="54">
        <v>1.46278</v>
      </c>
      <c r="AF592" s="54">
        <v>1.3504</v>
      </c>
      <c r="AG592" s="53">
        <v>856.5</v>
      </c>
      <c r="AH592" s="53">
        <v>634.29999999999995</v>
      </c>
      <c r="AI592" s="55">
        <v>50.9</v>
      </c>
    </row>
    <row r="593" spans="30:35" x14ac:dyDescent="0.4">
      <c r="AD593" s="53">
        <v>69</v>
      </c>
      <c r="AE593" s="54">
        <v>1.4630300000000001</v>
      </c>
      <c r="AF593" s="54">
        <v>1.351</v>
      </c>
      <c r="AG593" s="53">
        <v>858.1</v>
      </c>
      <c r="AH593" s="53">
        <v>635.20000000000005</v>
      </c>
      <c r="AI593" s="55">
        <v>51</v>
      </c>
    </row>
    <row r="594" spans="30:35" x14ac:dyDescent="0.4">
      <c r="AD594" s="53">
        <v>69.099999999999994</v>
      </c>
      <c r="AE594" s="54">
        <v>1.4632700000000001</v>
      </c>
      <c r="AF594" s="54">
        <v>1.3516999999999999</v>
      </c>
      <c r="AG594" s="53">
        <v>859.8</v>
      </c>
      <c r="AH594" s="53">
        <v>636.1</v>
      </c>
      <c r="AI594" s="55">
        <v>51.1</v>
      </c>
    </row>
    <row r="595" spans="30:35" x14ac:dyDescent="0.4">
      <c r="AD595" s="53">
        <v>69.2</v>
      </c>
      <c r="AE595" s="54">
        <v>1.4635100000000001</v>
      </c>
      <c r="AF595" s="54">
        <v>1.3524</v>
      </c>
      <c r="AG595" s="53">
        <v>861.4</v>
      </c>
      <c r="AH595" s="53">
        <v>636.9</v>
      </c>
      <c r="AI595" s="55">
        <v>51.19</v>
      </c>
    </row>
    <row r="596" spans="30:35" x14ac:dyDescent="0.4">
      <c r="AD596" s="53">
        <v>69.3</v>
      </c>
      <c r="AE596" s="54">
        <v>1.4637500000000001</v>
      </c>
      <c r="AF596" s="54">
        <v>1.353</v>
      </c>
      <c r="AG596" s="53">
        <v>863</v>
      </c>
      <c r="AH596" s="53">
        <v>637.79999999999995</v>
      </c>
      <c r="AI596" s="55">
        <v>51.29</v>
      </c>
    </row>
    <row r="597" spans="30:35" x14ac:dyDescent="0.4">
      <c r="AD597" s="53">
        <v>69.400000000000006</v>
      </c>
      <c r="AE597" s="54">
        <v>1.464</v>
      </c>
      <c r="AF597" s="54">
        <v>1.3536999999999999</v>
      </c>
      <c r="AG597" s="53">
        <v>864.7</v>
      </c>
      <c r="AH597" s="53">
        <v>638.70000000000005</v>
      </c>
      <c r="AI597" s="55">
        <v>51.39</v>
      </c>
    </row>
    <row r="598" spans="30:35" x14ac:dyDescent="0.4">
      <c r="AD598" s="53">
        <v>69.5</v>
      </c>
      <c r="AE598" s="54">
        <v>1.46424</v>
      </c>
      <c r="AF598" s="54">
        <v>1.3543000000000001</v>
      </c>
      <c r="AG598" s="53">
        <v>866.3</v>
      </c>
      <c r="AH598" s="53">
        <v>639.6</v>
      </c>
      <c r="AI598" s="55">
        <v>51.48</v>
      </c>
    </row>
    <row r="599" spans="30:35" x14ac:dyDescent="0.4">
      <c r="AD599" s="53">
        <v>69.599999999999994</v>
      </c>
      <c r="AE599" s="54">
        <v>1.46448</v>
      </c>
      <c r="AF599" s="54">
        <v>1.355</v>
      </c>
      <c r="AG599" s="53">
        <v>867.9</v>
      </c>
      <c r="AH599" s="53">
        <v>640.5</v>
      </c>
      <c r="AI599" s="55">
        <v>51.58</v>
      </c>
    </row>
    <row r="600" spans="30:35" x14ac:dyDescent="0.4">
      <c r="AD600" s="53">
        <v>69.7</v>
      </c>
      <c r="AE600" s="54">
        <v>1.4647300000000001</v>
      </c>
      <c r="AF600" s="54">
        <v>1.3556999999999999</v>
      </c>
      <c r="AG600" s="53">
        <v>869.5</v>
      </c>
      <c r="AH600" s="53">
        <v>641.4</v>
      </c>
      <c r="AI600" s="55">
        <v>51.67</v>
      </c>
    </row>
    <row r="601" spans="30:35" x14ac:dyDescent="0.4">
      <c r="AD601" s="53">
        <v>69.8</v>
      </c>
      <c r="AE601" s="54">
        <v>1.4649700000000001</v>
      </c>
      <c r="AF601" s="54">
        <v>1.3563000000000001</v>
      </c>
      <c r="AG601" s="53">
        <v>871.2</v>
      </c>
      <c r="AH601" s="53">
        <v>642.29999999999995</v>
      </c>
      <c r="AI601" s="55">
        <v>51.78</v>
      </c>
    </row>
    <row r="602" spans="30:35" x14ac:dyDescent="0.4">
      <c r="AD602" s="53">
        <v>69.900000000000006</v>
      </c>
      <c r="AE602" s="54">
        <v>1.4652099999999999</v>
      </c>
      <c r="AF602" s="54">
        <v>1.357</v>
      </c>
      <c r="AG602" s="53">
        <v>872.8</v>
      </c>
      <c r="AH602" s="53">
        <v>643.20000000000005</v>
      </c>
      <c r="AI602" s="55">
        <v>51.87</v>
      </c>
    </row>
    <row r="603" spans="30:35" x14ac:dyDescent="0.4">
      <c r="AD603" s="53">
        <v>70</v>
      </c>
      <c r="AE603" s="54">
        <v>1.46546</v>
      </c>
      <c r="AF603" s="54">
        <v>1.3575999999999999</v>
      </c>
      <c r="AG603" s="53">
        <v>874.5</v>
      </c>
      <c r="AH603" s="53">
        <v>644.1</v>
      </c>
      <c r="AI603" s="55">
        <v>51.97</v>
      </c>
    </row>
    <row r="604" spans="30:35" x14ac:dyDescent="0.4">
      <c r="AD604" s="53">
        <v>70.099999999999994</v>
      </c>
      <c r="AE604" s="54">
        <v>1.4657</v>
      </c>
      <c r="AF604" s="54">
        <v>1.3583000000000001</v>
      </c>
      <c r="AG604" s="53">
        <v>876.1</v>
      </c>
      <c r="AH604" s="53">
        <v>645</v>
      </c>
      <c r="AI604" s="55">
        <v>52.07</v>
      </c>
    </row>
    <row r="605" spans="30:35" x14ac:dyDescent="0.4">
      <c r="AD605" s="53">
        <v>70.2</v>
      </c>
      <c r="AE605" s="54">
        <v>1.46594</v>
      </c>
      <c r="AF605" s="54">
        <v>1.359</v>
      </c>
      <c r="AG605" s="53">
        <v>877.7</v>
      </c>
      <c r="AH605" s="53">
        <v>645.9</v>
      </c>
      <c r="AI605" s="55">
        <v>52.16</v>
      </c>
    </row>
    <row r="606" spans="30:35" x14ac:dyDescent="0.4">
      <c r="AD606" s="53">
        <v>70.3</v>
      </c>
      <c r="AE606" s="54">
        <v>1.4661900000000001</v>
      </c>
      <c r="AF606" s="54">
        <v>1.3595999999999999</v>
      </c>
      <c r="AG606" s="53">
        <v>879.4</v>
      </c>
      <c r="AH606" s="53">
        <v>646.79999999999995</v>
      </c>
      <c r="AI606" s="55">
        <v>52.26</v>
      </c>
    </row>
    <row r="607" spans="30:35" x14ac:dyDescent="0.4">
      <c r="AD607" s="53">
        <v>70.400000000000006</v>
      </c>
      <c r="AE607" s="54">
        <v>1.4664299999999999</v>
      </c>
      <c r="AF607" s="54">
        <v>1.3603000000000001</v>
      </c>
      <c r="AG607" s="53">
        <v>881</v>
      </c>
      <c r="AH607" s="53">
        <v>647.70000000000005</v>
      </c>
      <c r="AI607" s="55">
        <v>52.36</v>
      </c>
    </row>
    <row r="608" spans="30:35" x14ac:dyDescent="0.4">
      <c r="AD608" s="53">
        <v>70.5</v>
      </c>
      <c r="AE608" s="54">
        <v>1.46668</v>
      </c>
      <c r="AF608" s="54">
        <v>1.361</v>
      </c>
      <c r="AG608" s="53">
        <v>882.7</v>
      </c>
      <c r="AH608" s="53">
        <v>648.5</v>
      </c>
      <c r="AI608" s="55">
        <v>52.46</v>
      </c>
    </row>
    <row r="609" spans="30:35" x14ac:dyDescent="0.4">
      <c r="AD609" s="53">
        <v>70.599999999999994</v>
      </c>
      <c r="AE609" s="54">
        <v>1.46692</v>
      </c>
      <c r="AF609" s="54">
        <v>1.3615999999999999</v>
      </c>
      <c r="AG609" s="53">
        <v>884.3</v>
      </c>
      <c r="AH609" s="53">
        <v>649.4</v>
      </c>
      <c r="AI609" s="55">
        <v>52.55</v>
      </c>
    </row>
    <row r="610" spans="30:35" x14ac:dyDescent="0.4">
      <c r="AD610" s="53">
        <v>70.7</v>
      </c>
      <c r="AE610" s="54">
        <v>1.4671700000000001</v>
      </c>
      <c r="AF610" s="54">
        <v>1.3623000000000001</v>
      </c>
      <c r="AG610" s="53">
        <v>886</v>
      </c>
      <c r="AH610" s="53">
        <v>650.29999999999995</v>
      </c>
      <c r="AI610" s="55">
        <v>52.65</v>
      </c>
    </row>
    <row r="611" spans="30:35" x14ac:dyDescent="0.4">
      <c r="AD611" s="53">
        <v>70.8</v>
      </c>
      <c r="AE611" s="54">
        <v>1.4674100000000001</v>
      </c>
      <c r="AF611" s="54">
        <v>1.363</v>
      </c>
      <c r="AG611" s="53">
        <v>887.6</v>
      </c>
      <c r="AH611" s="53">
        <v>651.20000000000005</v>
      </c>
      <c r="AI611" s="55">
        <v>52.75</v>
      </c>
    </row>
    <row r="612" spans="30:35" x14ac:dyDescent="0.4">
      <c r="AD612" s="53">
        <v>70.900000000000006</v>
      </c>
      <c r="AE612" s="54">
        <v>1.46766</v>
      </c>
      <c r="AF612" s="54">
        <v>1.3635999999999999</v>
      </c>
      <c r="AG612" s="53">
        <v>889.3</v>
      </c>
      <c r="AH612" s="53">
        <v>652.1</v>
      </c>
      <c r="AI612" s="55">
        <v>52.85</v>
      </c>
    </row>
    <row r="613" spans="30:35" x14ac:dyDescent="0.4">
      <c r="AD613" s="53">
        <v>71</v>
      </c>
      <c r="AE613" s="54">
        <v>1.4679</v>
      </c>
      <c r="AF613" s="54">
        <v>1.3643000000000001</v>
      </c>
      <c r="AG613" s="53">
        <v>890.9</v>
      </c>
      <c r="AH613" s="53">
        <v>653</v>
      </c>
      <c r="AI613" s="55">
        <v>52.95</v>
      </c>
    </row>
    <row r="614" spans="30:35" x14ac:dyDescent="0.4">
      <c r="AD614" s="53">
        <v>71.099999999999994</v>
      </c>
      <c r="AE614" s="54">
        <v>1.4681500000000001</v>
      </c>
      <c r="AF614" s="54">
        <v>1.365</v>
      </c>
      <c r="AG614" s="53">
        <v>892.6</v>
      </c>
      <c r="AH614" s="53">
        <v>653.9</v>
      </c>
      <c r="AI614" s="55">
        <v>53.05</v>
      </c>
    </row>
    <row r="615" spans="30:35" x14ac:dyDescent="0.4">
      <c r="AD615" s="53">
        <v>71.2</v>
      </c>
      <c r="AE615" s="54">
        <v>1.4683999999999999</v>
      </c>
      <c r="AF615" s="54">
        <v>1.3655999999999999</v>
      </c>
      <c r="AG615" s="53">
        <v>894.2</v>
      </c>
      <c r="AH615" s="53">
        <v>654.79999999999995</v>
      </c>
      <c r="AI615" s="55">
        <v>53.14</v>
      </c>
    </row>
    <row r="616" spans="30:35" x14ac:dyDescent="0.4">
      <c r="AD616" s="53">
        <v>71.3</v>
      </c>
      <c r="AE616" s="54">
        <v>1.4686399999999999</v>
      </c>
      <c r="AF616" s="54">
        <v>1.3663000000000001</v>
      </c>
      <c r="AG616" s="53">
        <v>895.9</v>
      </c>
      <c r="AH616" s="53">
        <v>655.7</v>
      </c>
      <c r="AI616" s="55">
        <v>53.24</v>
      </c>
    </row>
    <row r="617" spans="30:35" x14ac:dyDescent="0.4">
      <c r="AD617" s="53">
        <v>71.400000000000006</v>
      </c>
      <c r="AE617" s="54">
        <v>1.46889</v>
      </c>
      <c r="AF617" s="54">
        <v>1.367</v>
      </c>
      <c r="AG617" s="53">
        <v>897.5</v>
      </c>
      <c r="AH617" s="53">
        <v>656.6</v>
      </c>
      <c r="AI617" s="55">
        <v>53.34</v>
      </c>
    </row>
    <row r="618" spans="30:35" x14ac:dyDescent="0.4">
      <c r="AD618" s="53">
        <v>71.5</v>
      </c>
      <c r="AE618" s="54">
        <v>1.46913</v>
      </c>
      <c r="AF618" s="54">
        <v>1.3675999999999999</v>
      </c>
      <c r="AG618" s="53">
        <v>899.2</v>
      </c>
      <c r="AH618" s="53">
        <v>657.5</v>
      </c>
      <c r="AI618" s="55">
        <v>53.44</v>
      </c>
    </row>
    <row r="619" spans="30:35" x14ac:dyDescent="0.4">
      <c r="AD619" s="53">
        <v>71.599999999999994</v>
      </c>
      <c r="AE619" s="54">
        <v>1.4693799999999999</v>
      </c>
      <c r="AF619" s="54">
        <v>1.3683000000000001</v>
      </c>
      <c r="AG619" s="53">
        <v>900.8</v>
      </c>
      <c r="AH619" s="53">
        <v>658.3</v>
      </c>
      <c r="AI619" s="55">
        <v>53.53</v>
      </c>
    </row>
    <row r="620" spans="30:35" x14ac:dyDescent="0.4">
      <c r="AD620" s="53">
        <v>71.7</v>
      </c>
      <c r="AE620" s="54">
        <v>1.46963</v>
      </c>
      <c r="AF620" s="54">
        <v>1.369</v>
      </c>
      <c r="AG620" s="53">
        <v>902.5</v>
      </c>
      <c r="AH620" s="53">
        <v>659.2</v>
      </c>
      <c r="AI620" s="55">
        <v>53.64</v>
      </c>
    </row>
    <row r="621" spans="30:35" x14ac:dyDescent="0.4">
      <c r="AD621" s="53">
        <v>71.8</v>
      </c>
      <c r="AE621" s="54">
        <v>1.46987</v>
      </c>
      <c r="AF621" s="54">
        <v>1.3695999999999999</v>
      </c>
      <c r="AG621" s="53">
        <v>904.1</v>
      </c>
      <c r="AH621" s="53">
        <v>660.1</v>
      </c>
      <c r="AI621" s="55">
        <v>53.73</v>
      </c>
    </row>
    <row r="622" spans="30:35" x14ac:dyDescent="0.4">
      <c r="AD622" s="53">
        <v>71.900000000000006</v>
      </c>
      <c r="AE622" s="54">
        <v>1.4701200000000001</v>
      </c>
      <c r="AF622" s="54">
        <v>1.3703000000000001</v>
      </c>
      <c r="AG622" s="53">
        <v>905.8</v>
      </c>
      <c r="AH622" s="53">
        <v>661</v>
      </c>
      <c r="AI622" s="55">
        <v>53.83</v>
      </c>
    </row>
    <row r="623" spans="30:35" x14ac:dyDescent="0.4">
      <c r="AD623" s="53">
        <v>72</v>
      </c>
      <c r="AE623" s="54">
        <v>1.47037</v>
      </c>
      <c r="AF623" s="54">
        <v>1.371</v>
      </c>
      <c r="AG623" s="53">
        <v>907.5</v>
      </c>
      <c r="AH623" s="53">
        <v>661.9</v>
      </c>
      <c r="AI623" s="55">
        <v>53.93</v>
      </c>
    </row>
    <row r="624" spans="30:35" x14ac:dyDescent="0.4">
      <c r="AD624" s="53">
        <v>72.099999999999994</v>
      </c>
      <c r="AE624" s="54">
        <v>1.47062</v>
      </c>
      <c r="AF624" s="54">
        <v>1.3716999999999999</v>
      </c>
      <c r="AG624" s="53">
        <v>909.1</v>
      </c>
      <c r="AH624" s="53">
        <v>662.8</v>
      </c>
      <c r="AI624" s="55">
        <v>54.03</v>
      </c>
    </row>
    <row r="625" spans="30:35" x14ac:dyDescent="0.4">
      <c r="AD625" s="53">
        <v>72.2</v>
      </c>
      <c r="AE625" s="54">
        <v>1.4708600000000001</v>
      </c>
      <c r="AF625" s="54">
        <v>1.3723000000000001</v>
      </c>
      <c r="AG625" s="53">
        <v>910.8</v>
      </c>
      <c r="AH625" s="53">
        <v>663.7</v>
      </c>
      <c r="AI625" s="55">
        <v>54.13</v>
      </c>
    </row>
    <row r="626" spans="30:35" x14ac:dyDescent="0.4">
      <c r="AD626" s="53">
        <v>72.3</v>
      </c>
      <c r="AE626" s="54">
        <v>1.4711099999999999</v>
      </c>
      <c r="AF626" s="54">
        <v>1.373</v>
      </c>
      <c r="AG626" s="53">
        <v>912.5</v>
      </c>
      <c r="AH626" s="53">
        <v>664.6</v>
      </c>
      <c r="AI626" s="55">
        <v>54.23</v>
      </c>
    </row>
    <row r="627" spans="30:35" x14ac:dyDescent="0.4">
      <c r="AD627" s="53">
        <v>72.400000000000006</v>
      </c>
      <c r="AE627" s="54">
        <v>1.47136</v>
      </c>
      <c r="AF627" s="54">
        <v>1.3736999999999999</v>
      </c>
      <c r="AG627" s="53">
        <v>914.1</v>
      </c>
      <c r="AH627" s="53">
        <v>665.5</v>
      </c>
      <c r="AI627" s="55">
        <v>54.32</v>
      </c>
    </row>
    <row r="628" spans="30:35" x14ac:dyDescent="0.4">
      <c r="AD628" s="53">
        <v>72.5</v>
      </c>
      <c r="AE628" s="54">
        <v>1.4716100000000001</v>
      </c>
      <c r="AF628" s="54">
        <v>1.3743000000000001</v>
      </c>
      <c r="AG628" s="53">
        <v>915.8</v>
      </c>
      <c r="AH628" s="53">
        <v>666.3</v>
      </c>
      <c r="AI628" s="55">
        <v>54.43</v>
      </c>
    </row>
    <row r="629" spans="30:35" x14ac:dyDescent="0.4">
      <c r="AD629" s="53">
        <v>72.599999999999994</v>
      </c>
      <c r="AE629" s="54">
        <v>1.4718599999999999</v>
      </c>
      <c r="AF629" s="54">
        <v>1.375</v>
      </c>
      <c r="AG629" s="53">
        <v>917.5</v>
      </c>
      <c r="AH629" s="53">
        <v>667.2</v>
      </c>
      <c r="AI629" s="55">
        <v>54.53</v>
      </c>
    </row>
    <row r="630" spans="30:35" x14ac:dyDescent="0.4">
      <c r="AD630" s="53">
        <v>72.7</v>
      </c>
      <c r="AE630" s="54">
        <v>1.4721</v>
      </c>
      <c r="AF630" s="54">
        <v>1.3756999999999999</v>
      </c>
      <c r="AG630" s="53">
        <v>919.1</v>
      </c>
      <c r="AH630" s="53">
        <v>668.1</v>
      </c>
      <c r="AI630" s="55">
        <v>54.62</v>
      </c>
    </row>
    <row r="631" spans="30:35" x14ac:dyDescent="0.4">
      <c r="AD631" s="53">
        <v>72.8</v>
      </c>
      <c r="AE631" s="54">
        <v>1.47235</v>
      </c>
      <c r="AF631" s="54">
        <v>1.3764000000000001</v>
      </c>
      <c r="AG631" s="53">
        <v>920.8</v>
      </c>
      <c r="AH631" s="53">
        <v>669</v>
      </c>
      <c r="AI631" s="55">
        <v>54.72</v>
      </c>
    </row>
    <row r="632" spans="30:35" x14ac:dyDescent="0.4">
      <c r="AD632" s="53">
        <v>72.900000000000006</v>
      </c>
      <c r="AE632" s="54">
        <v>1.4725999999999999</v>
      </c>
      <c r="AF632" s="54">
        <v>1.377</v>
      </c>
      <c r="AG632" s="53">
        <v>922.5</v>
      </c>
      <c r="AH632" s="53">
        <v>669.9</v>
      </c>
      <c r="AI632" s="55">
        <v>54.82</v>
      </c>
    </row>
    <row r="633" spans="30:35" x14ac:dyDescent="0.4">
      <c r="AD633" s="53">
        <v>73</v>
      </c>
      <c r="AE633" s="54">
        <v>1.47285</v>
      </c>
      <c r="AF633" s="54">
        <v>1.3776999999999999</v>
      </c>
      <c r="AG633" s="53">
        <v>924.2</v>
      </c>
      <c r="AH633" s="53">
        <v>670.8</v>
      </c>
      <c r="AI633" s="55">
        <v>54.93</v>
      </c>
    </row>
    <row r="634" spans="30:35" x14ac:dyDescent="0.4">
      <c r="AD634" s="53">
        <v>73.099999999999994</v>
      </c>
      <c r="AE634" s="54">
        <v>1.4731000000000001</v>
      </c>
      <c r="AF634" s="54">
        <v>1.3784000000000001</v>
      </c>
      <c r="AG634" s="53">
        <v>925.8</v>
      </c>
      <c r="AH634" s="53">
        <v>671.7</v>
      </c>
      <c r="AI634" s="55">
        <v>55.02</v>
      </c>
    </row>
    <row r="635" spans="30:35" x14ac:dyDescent="0.4">
      <c r="AD635" s="53">
        <v>73.2</v>
      </c>
      <c r="AE635" s="54">
        <v>1.4733499999999999</v>
      </c>
      <c r="AF635" s="54">
        <v>1.3791</v>
      </c>
      <c r="AG635" s="53">
        <v>927.5</v>
      </c>
      <c r="AH635" s="53">
        <v>672.6</v>
      </c>
      <c r="AI635" s="55">
        <v>55.12</v>
      </c>
    </row>
    <row r="636" spans="30:35" x14ac:dyDescent="0.4">
      <c r="AD636" s="53">
        <v>73.3</v>
      </c>
      <c r="AE636" s="54">
        <v>1.4736</v>
      </c>
      <c r="AF636" s="54">
        <v>1.3796999999999999</v>
      </c>
      <c r="AG636" s="53">
        <v>929.2</v>
      </c>
      <c r="AH636" s="53">
        <v>673.5</v>
      </c>
      <c r="AI636" s="55">
        <v>55.22</v>
      </c>
    </row>
    <row r="637" spans="30:35" x14ac:dyDescent="0.4">
      <c r="AD637" s="53">
        <v>73.400000000000006</v>
      </c>
      <c r="AE637" s="54">
        <v>1.4738500000000001</v>
      </c>
      <c r="AF637" s="54">
        <v>1.3804000000000001</v>
      </c>
      <c r="AG637" s="53">
        <v>930.9</v>
      </c>
      <c r="AH637" s="53">
        <v>674.3</v>
      </c>
      <c r="AI637" s="55">
        <v>55.32</v>
      </c>
    </row>
    <row r="638" spans="30:35" x14ac:dyDescent="0.4">
      <c r="AD638" s="53">
        <v>73.5</v>
      </c>
      <c r="AE638" s="54">
        <v>1.4741</v>
      </c>
      <c r="AF638" s="54">
        <v>1.3811</v>
      </c>
      <c r="AG638" s="53">
        <v>932.6</v>
      </c>
      <c r="AH638" s="53">
        <v>675.2</v>
      </c>
      <c r="AI638" s="55">
        <v>55.42</v>
      </c>
    </row>
    <row r="639" spans="30:35" x14ac:dyDescent="0.4">
      <c r="AD639" s="53">
        <v>73.599999999999994</v>
      </c>
      <c r="AE639" s="54">
        <v>1.47435</v>
      </c>
      <c r="AF639" s="54">
        <v>1.3817999999999999</v>
      </c>
      <c r="AG639" s="53">
        <v>934.3</v>
      </c>
      <c r="AH639" s="53">
        <v>676.1</v>
      </c>
      <c r="AI639" s="55">
        <v>55.53</v>
      </c>
    </row>
    <row r="640" spans="30:35" x14ac:dyDescent="0.4">
      <c r="AD640" s="53">
        <v>73.7</v>
      </c>
      <c r="AE640" s="54">
        <v>1.4745999999999999</v>
      </c>
      <c r="AF640" s="54">
        <v>1.3825000000000001</v>
      </c>
      <c r="AG640" s="53">
        <v>935.9</v>
      </c>
      <c r="AH640" s="53">
        <v>677</v>
      </c>
      <c r="AI640" s="55">
        <v>55.62</v>
      </c>
    </row>
    <row r="641" spans="30:35" x14ac:dyDescent="0.4">
      <c r="AD641" s="53">
        <v>73.8</v>
      </c>
      <c r="AE641" s="54">
        <v>1.47485</v>
      </c>
      <c r="AF641" s="54">
        <v>1.3831</v>
      </c>
      <c r="AG641" s="53">
        <v>937.6</v>
      </c>
      <c r="AH641" s="53">
        <v>677.9</v>
      </c>
      <c r="AI641" s="55">
        <v>55.72</v>
      </c>
    </row>
    <row r="642" spans="30:35" x14ac:dyDescent="0.4">
      <c r="AD642" s="53">
        <v>73.900000000000006</v>
      </c>
      <c r="AE642" s="54">
        <v>1.4751000000000001</v>
      </c>
      <c r="AF642" s="54">
        <v>1.3837999999999999</v>
      </c>
      <c r="AG642" s="53">
        <v>939.3</v>
      </c>
      <c r="AH642" s="53">
        <v>678.8</v>
      </c>
      <c r="AI642" s="55">
        <v>55.82</v>
      </c>
    </row>
    <row r="643" spans="30:35" x14ac:dyDescent="0.4">
      <c r="AD643" s="53">
        <v>74</v>
      </c>
      <c r="AE643" s="54">
        <v>1.4753499999999999</v>
      </c>
      <c r="AF643" s="54">
        <v>1.3845000000000001</v>
      </c>
      <c r="AG643" s="53">
        <v>941</v>
      </c>
      <c r="AH643" s="53">
        <v>679.7</v>
      </c>
      <c r="AI643" s="55">
        <v>55.92</v>
      </c>
    </row>
    <row r="644" spans="30:35" x14ac:dyDescent="0.4">
      <c r="AD644" s="53">
        <v>74.099999999999994</v>
      </c>
      <c r="AE644" s="54">
        <v>1.4756</v>
      </c>
      <c r="AF644" s="54">
        <v>1.3852</v>
      </c>
      <c r="AG644" s="53">
        <v>942.7</v>
      </c>
      <c r="AH644" s="53">
        <v>680.6</v>
      </c>
      <c r="AI644" s="55">
        <v>56.02</v>
      </c>
    </row>
    <row r="645" spans="30:35" x14ac:dyDescent="0.4">
      <c r="AD645" s="53">
        <v>74.2</v>
      </c>
      <c r="AE645" s="54">
        <v>1.4758500000000001</v>
      </c>
      <c r="AF645" s="54">
        <v>1.3858999999999999</v>
      </c>
      <c r="AG645" s="53">
        <v>944.4</v>
      </c>
      <c r="AH645" s="53">
        <v>681.4</v>
      </c>
      <c r="AI645" s="55">
        <v>56.13</v>
      </c>
    </row>
    <row r="646" spans="30:35" x14ac:dyDescent="0.4">
      <c r="AD646" s="53">
        <v>74.3</v>
      </c>
      <c r="AE646" s="54">
        <v>1.4761</v>
      </c>
      <c r="AF646" s="54">
        <v>1.3865000000000001</v>
      </c>
      <c r="AG646" s="53">
        <v>946.1</v>
      </c>
      <c r="AH646" s="53">
        <v>682.3</v>
      </c>
      <c r="AI646" s="55">
        <v>56.23</v>
      </c>
    </row>
    <row r="647" spans="30:35" x14ac:dyDescent="0.4">
      <c r="AD647" s="53">
        <v>74.400000000000006</v>
      </c>
      <c r="AE647" s="54">
        <v>1.4763500000000001</v>
      </c>
      <c r="AF647" s="54">
        <v>1.3872</v>
      </c>
      <c r="AG647" s="53">
        <v>947.8</v>
      </c>
      <c r="AH647" s="53">
        <v>683.2</v>
      </c>
      <c r="AI647" s="55">
        <v>56.33</v>
      </c>
    </row>
    <row r="648" spans="30:35" x14ac:dyDescent="0.4">
      <c r="AD648" s="53">
        <v>74.5</v>
      </c>
      <c r="AE648" s="54">
        <v>1.47661</v>
      </c>
      <c r="AF648" s="54">
        <v>1.3878999999999999</v>
      </c>
      <c r="AG648" s="53">
        <v>949.5</v>
      </c>
      <c r="AH648" s="53">
        <v>684.1</v>
      </c>
      <c r="AI648" s="55">
        <v>56.43</v>
      </c>
    </row>
    <row r="649" spans="30:35" x14ac:dyDescent="0.4">
      <c r="AD649" s="53">
        <v>74.599999999999994</v>
      </c>
      <c r="AE649" s="54">
        <v>1.4768600000000001</v>
      </c>
      <c r="AF649" s="54">
        <v>1.3886000000000001</v>
      </c>
      <c r="AG649" s="53">
        <v>951.2</v>
      </c>
      <c r="AH649" s="53">
        <v>685</v>
      </c>
      <c r="AI649" s="55">
        <v>56.53</v>
      </c>
    </row>
    <row r="650" spans="30:35" x14ac:dyDescent="0.4">
      <c r="AD650" s="53">
        <v>74.7</v>
      </c>
      <c r="AE650" s="54">
        <v>1.4771099999999999</v>
      </c>
      <c r="AF650" s="54">
        <v>1.3893</v>
      </c>
      <c r="AG650" s="53">
        <v>952.9</v>
      </c>
      <c r="AH650" s="53">
        <v>685.9</v>
      </c>
      <c r="AI650" s="55">
        <v>56.63</v>
      </c>
    </row>
    <row r="651" spans="30:35" x14ac:dyDescent="0.4">
      <c r="AD651" s="53">
        <v>74.8</v>
      </c>
      <c r="AE651" s="54">
        <v>1.47736</v>
      </c>
      <c r="AF651" s="54">
        <v>1.3898999999999999</v>
      </c>
      <c r="AG651" s="53">
        <v>954.6</v>
      </c>
      <c r="AH651" s="53">
        <v>686.8</v>
      </c>
      <c r="AI651" s="55">
        <v>56.73</v>
      </c>
    </row>
    <row r="652" spans="30:35" x14ac:dyDescent="0.4">
      <c r="AD652" s="75">
        <v>74.900000000000006</v>
      </c>
      <c r="AE652" s="76">
        <v>1.4776100000000001</v>
      </c>
      <c r="AF652" s="76">
        <v>1.3906000000000001</v>
      </c>
      <c r="AG652" s="75">
        <v>956.3</v>
      </c>
      <c r="AH652" s="75">
        <v>687.7</v>
      </c>
      <c r="AI652" s="77">
        <v>56.83</v>
      </c>
    </row>
  </sheetData>
  <sheetProtection selectLockedCells="1" selectUnlockedCells="1"/>
  <mergeCells count="20">
    <mergeCell ref="S46:T46"/>
    <mergeCell ref="U46:AB47"/>
    <mergeCell ref="O1:Q1"/>
    <mergeCell ref="AD1:AI1"/>
    <mergeCell ref="S1:T1"/>
    <mergeCell ref="U1:AB2"/>
    <mergeCell ref="D50:E50"/>
    <mergeCell ref="F50:M51"/>
    <mergeCell ref="D54:E54"/>
    <mergeCell ref="F54:M55"/>
    <mergeCell ref="O46:Q46"/>
    <mergeCell ref="D46:E46"/>
    <mergeCell ref="A1:B1"/>
    <mergeCell ref="D1:E1"/>
    <mergeCell ref="F1:M2"/>
    <mergeCell ref="F46:M47"/>
    <mergeCell ref="D27:E27"/>
    <mergeCell ref="F27:M28"/>
    <mergeCell ref="F14:M15"/>
    <mergeCell ref="D14:E14"/>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D4EC7-51C3-4DCB-92CC-3A38CEF9E1BF}">
  <dimension ref="A1:V62"/>
  <sheetViews>
    <sheetView view="pageBreakPreview" zoomScale="130" zoomScaleNormal="100" zoomScaleSheetLayoutView="130" workbookViewId="0">
      <selection activeCell="J17" sqref="J17"/>
    </sheetView>
  </sheetViews>
  <sheetFormatPr defaultRowHeight="16.5" x14ac:dyDescent="0.4"/>
  <cols>
    <col min="1" max="5" width="10.625" style="2" customWidth="1"/>
    <col min="6" max="8" width="15.625" style="2" hidden="1" customWidth="1"/>
    <col min="9" max="23" width="10.625" style="2" customWidth="1"/>
    <col min="24" max="16384" width="9" style="2"/>
  </cols>
  <sheetData>
    <row r="1" spans="1:22" ht="18" customHeight="1" x14ac:dyDescent="0.4">
      <c r="A1" s="446" t="s">
        <v>87</v>
      </c>
      <c r="B1" s="450" t="s">
        <v>74</v>
      </c>
      <c r="C1" s="458" t="s">
        <v>95</v>
      </c>
      <c r="D1" s="459"/>
      <c r="E1" s="459"/>
      <c r="F1" s="459"/>
      <c r="G1" s="459"/>
      <c r="H1" s="460"/>
      <c r="I1" s="458" t="s">
        <v>83</v>
      </c>
      <c r="J1" s="459"/>
      <c r="K1" s="460"/>
      <c r="L1" s="446" t="s">
        <v>76</v>
      </c>
      <c r="M1" s="446" t="s">
        <v>77</v>
      </c>
      <c r="N1" s="446" t="s">
        <v>85</v>
      </c>
      <c r="O1" s="26"/>
      <c r="P1" s="455" t="s">
        <v>65</v>
      </c>
      <c r="Q1" s="489" t="s">
        <v>66</v>
      </c>
      <c r="R1" s="490"/>
      <c r="S1" s="491"/>
      <c r="T1" s="494" t="s">
        <v>71</v>
      </c>
      <c r="U1" s="494" t="s">
        <v>72</v>
      </c>
      <c r="V1" s="494" t="s">
        <v>73</v>
      </c>
    </row>
    <row r="2" spans="1:22" ht="18" customHeight="1" x14ac:dyDescent="0.4">
      <c r="A2" s="450"/>
      <c r="B2" s="450"/>
      <c r="C2" s="477" t="s">
        <v>92</v>
      </c>
      <c r="D2" s="446" t="s">
        <v>93</v>
      </c>
      <c r="E2" s="446" t="s">
        <v>94</v>
      </c>
      <c r="F2" s="468" t="s">
        <v>86</v>
      </c>
      <c r="G2" s="469"/>
      <c r="H2" s="470"/>
      <c r="I2" s="461" t="s">
        <v>84</v>
      </c>
      <c r="J2" s="446" t="s">
        <v>91</v>
      </c>
      <c r="K2" s="446" t="s">
        <v>90</v>
      </c>
      <c r="L2" s="447"/>
      <c r="M2" s="447"/>
      <c r="N2" s="447"/>
      <c r="O2" s="23"/>
      <c r="P2" s="456"/>
      <c r="Q2" s="492" t="s">
        <v>67</v>
      </c>
      <c r="R2" s="4" t="s">
        <v>68</v>
      </c>
      <c r="S2" s="5" t="s">
        <v>68</v>
      </c>
      <c r="T2" s="495"/>
      <c r="U2" s="498"/>
      <c r="V2" s="497"/>
    </row>
    <row r="3" spans="1:22" ht="18" customHeight="1" thickBot="1" x14ac:dyDescent="0.45">
      <c r="A3" s="462"/>
      <c r="B3" s="462"/>
      <c r="C3" s="473"/>
      <c r="D3" s="448"/>
      <c r="E3" s="448"/>
      <c r="F3" s="471"/>
      <c r="G3" s="472"/>
      <c r="H3" s="473"/>
      <c r="I3" s="462"/>
      <c r="J3" s="448"/>
      <c r="K3" s="448"/>
      <c r="L3" s="448"/>
      <c r="M3" s="448"/>
      <c r="N3" s="447"/>
      <c r="O3" s="23"/>
      <c r="P3" s="457"/>
      <c r="Q3" s="493"/>
      <c r="R3" s="13" t="s">
        <v>69</v>
      </c>
      <c r="S3" s="14" t="s">
        <v>70</v>
      </c>
      <c r="T3" s="496"/>
      <c r="U3" s="496"/>
      <c r="V3" s="496"/>
    </row>
    <row r="4" spans="1:22" ht="18" customHeight="1" thickTop="1" x14ac:dyDescent="0.4">
      <c r="A4" s="487" t="s">
        <v>48</v>
      </c>
      <c r="B4" s="487"/>
      <c r="C4" s="452"/>
      <c r="D4" s="452"/>
      <c r="E4" s="452"/>
      <c r="F4" s="449"/>
      <c r="G4" s="474" t="str">
        <f>IF(D4&gt;=J4*1.2,"適用","-")</f>
        <v>-</v>
      </c>
      <c r="H4" s="474" t="str">
        <f>IF(E4&lt;=K4*0.8,"適用","-")</f>
        <v>適用</v>
      </c>
      <c r="I4" s="484">
        <f>VLOOKUP(A4,P4:S31,2,FALSE)</f>
        <v>14</v>
      </c>
      <c r="J4" s="484">
        <f>VLOOKUP(A4,P4:S31,3,FALSE)</f>
        <v>579.20000000000005</v>
      </c>
      <c r="K4" s="484">
        <f>VLOOKUP(A4,P4:S31,4,FALSE)</f>
        <v>547.70000000000005</v>
      </c>
      <c r="L4" s="463" t="str">
        <f>IF(I4="","年平均気温を入力",IF(I4&lt;9,"A",IF(AND(9&lt;=I4,I4&lt;12),"B",IF(AND(12&lt;=I4,I4&lt;15),"CI",IF(AND(15&lt;=I4,I4&lt;18),"CII","CIII")))))</f>
        <v>CI</v>
      </c>
      <c r="M4" s="463" t="str">
        <f>IF(AND(J4="",K4=""),"降水量と日照量を入力",IF(AND(J4&gt;=500,K4&lt;=700),IF(L4="A","A",IF(L4="B","A",IF(L4="CI","B",IF(L4="CII","CI",IF(L4="CIII","CII",""))))),L4))</f>
        <v>B</v>
      </c>
      <c r="N4" s="465" t="str">
        <f>IF((IF(F4="適用",1,0)+IF(G4="適用",1,0)+IF(H4="適用",1,0))&gt;=2,"適用可","適用不可")</f>
        <v>適用不可</v>
      </c>
      <c r="O4" s="3"/>
      <c r="P4" s="24" t="s">
        <v>37</v>
      </c>
      <c r="Q4" s="18">
        <v>5.7</v>
      </c>
      <c r="R4" s="19">
        <v>428.3</v>
      </c>
      <c r="S4" s="18">
        <v>468.6</v>
      </c>
      <c r="T4" s="17" t="str">
        <f t="shared" ref="T4:T31" si="0">IF(Q4&lt;9,"A",IF(AND(9&lt;=Q4,Q4&lt;12),"B",IF(AND(12&lt;=Q4,Q4&lt;15),"CI",IF(AND(15&lt;=Q4,Q4&lt;18),"CII","CIII"))))</f>
        <v>A</v>
      </c>
      <c r="U4" s="20" t="str">
        <f t="shared" ref="U4:U31" si="1">IF(AND(R4&gt;=500,S4&lt;=700),"補正対象","")</f>
        <v/>
      </c>
      <c r="V4" s="21" t="str">
        <f t="shared" ref="V4:V31" si="2">IF(AND(R4&gt;=500,S4&lt;=700),IF(T4="A","A",IF(T4="B","A",IF(T4="CI","B",IF(T4="CII","CI",IF(T4="CIII","CII",""))))),T4)</f>
        <v>A</v>
      </c>
    </row>
    <row r="5" spans="1:22" ht="18" customHeight="1" x14ac:dyDescent="0.4">
      <c r="A5" s="488"/>
      <c r="B5" s="488"/>
      <c r="C5" s="453"/>
      <c r="D5" s="453"/>
      <c r="E5" s="453"/>
      <c r="F5" s="450"/>
      <c r="G5" s="475"/>
      <c r="H5" s="475"/>
      <c r="I5" s="485"/>
      <c r="J5" s="485"/>
      <c r="K5" s="485"/>
      <c r="L5" s="464"/>
      <c r="M5" s="464"/>
      <c r="N5" s="466"/>
      <c r="O5" s="3"/>
      <c r="P5" s="24" t="s">
        <v>38</v>
      </c>
      <c r="Q5" s="18">
        <v>7</v>
      </c>
      <c r="R5" s="19">
        <v>442.6</v>
      </c>
      <c r="S5" s="18">
        <v>561.9</v>
      </c>
      <c r="T5" s="17" t="str">
        <f t="shared" si="0"/>
        <v>A</v>
      </c>
      <c r="U5" s="20" t="str">
        <f t="shared" si="1"/>
        <v/>
      </c>
      <c r="V5" s="21" t="str">
        <f t="shared" si="2"/>
        <v>A</v>
      </c>
    </row>
    <row r="6" spans="1:22" ht="18" customHeight="1" x14ac:dyDescent="0.4">
      <c r="A6" s="488"/>
      <c r="B6" s="488"/>
      <c r="C6" s="454"/>
      <c r="D6" s="454"/>
      <c r="E6" s="454"/>
      <c r="F6" s="451"/>
      <c r="G6" s="476"/>
      <c r="H6" s="476"/>
      <c r="I6" s="485"/>
      <c r="J6" s="485"/>
      <c r="K6" s="485"/>
      <c r="L6" s="464"/>
      <c r="M6" s="464"/>
      <c r="N6" s="467"/>
      <c r="O6" s="3"/>
      <c r="P6" s="25" t="s">
        <v>39</v>
      </c>
      <c r="Q6" s="8">
        <v>8.5</v>
      </c>
      <c r="R6" s="9">
        <v>360.5</v>
      </c>
      <c r="S6" s="8">
        <v>698.3</v>
      </c>
      <c r="T6" s="6" t="str">
        <f t="shared" si="0"/>
        <v>A</v>
      </c>
      <c r="U6" s="7" t="str">
        <f t="shared" si="1"/>
        <v/>
      </c>
      <c r="V6" s="10" t="str">
        <f t="shared" si="2"/>
        <v>A</v>
      </c>
    </row>
    <row r="7" spans="1:22" ht="18" customHeight="1" x14ac:dyDescent="0.4">
      <c r="A7" s="27"/>
      <c r="B7" s="27"/>
      <c r="C7" s="27"/>
      <c r="D7" s="27"/>
      <c r="E7" s="27"/>
      <c r="F7" s="27"/>
      <c r="G7" s="27"/>
      <c r="H7" s="27"/>
      <c r="I7" s="27"/>
      <c r="J7" s="27"/>
      <c r="K7" s="27"/>
      <c r="L7" s="27"/>
      <c r="M7" s="27"/>
      <c r="N7" s="27"/>
      <c r="P7" s="25" t="s">
        <v>40</v>
      </c>
      <c r="Q7" s="8">
        <v>8.1999999999999993</v>
      </c>
      <c r="R7" s="9">
        <v>394.5</v>
      </c>
      <c r="S7" s="8">
        <v>578.79999999999995</v>
      </c>
      <c r="T7" s="6" t="str">
        <f t="shared" si="0"/>
        <v>A</v>
      </c>
      <c r="U7" s="7" t="str">
        <f t="shared" si="1"/>
        <v/>
      </c>
      <c r="V7" s="10" t="str">
        <f t="shared" si="2"/>
        <v>A</v>
      </c>
    </row>
    <row r="8" spans="1:22" ht="18" customHeight="1" x14ac:dyDescent="0.4">
      <c r="A8" s="479" t="s">
        <v>75</v>
      </c>
      <c r="B8" s="479" t="s">
        <v>88</v>
      </c>
      <c r="C8" s="480" t="s">
        <v>78</v>
      </c>
      <c r="D8" s="481"/>
      <c r="E8" s="446" t="s">
        <v>82</v>
      </c>
      <c r="F8" s="28"/>
      <c r="G8" s="478"/>
      <c r="H8" s="478"/>
      <c r="I8" s="483" t="s">
        <v>81</v>
      </c>
      <c r="J8" s="483"/>
      <c r="K8" s="27"/>
      <c r="L8" s="27"/>
      <c r="M8" s="27"/>
      <c r="N8" s="27"/>
      <c r="P8" s="22" t="s">
        <v>41</v>
      </c>
      <c r="Q8" s="11">
        <v>9.1999999999999993</v>
      </c>
      <c r="R8" s="12">
        <v>522.6</v>
      </c>
      <c r="S8" s="11">
        <v>632.20000000000005</v>
      </c>
      <c r="T8" s="13" t="str">
        <f t="shared" si="0"/>
        <v>B</v>
      </c>
      <c r="U8" s="14" t="str">
        <f t="shared" si="1"/>
        <v>補正対象</v>
      </c>
      <c r="V8" s="15" t="str">
        <f t="shared" si="2"/>
        <v>A</v>
      </c>
    </row>
    <row r="9" spans="1:22" ht="18" customHeight="1" x14ac:dyDescent="0.4">
      <c r="A9" s="483"/>
      <c r="B9" s="483"/>
      <c r="C9" s="468" t="s">
        <v>79</v>
      </c>
      <c r="D9" s="468" t="s">
        <v>80</v>
      </c>
      <c r="E9" s="447"/>
      <c r="F9" s="28"/>
      <c r="G9" s="478"/>
      <c r="H9" s="478"/>
      <c r="I9" s="479" t="s">
        <v>89</v>
      </c>
      <c r="J9" s="479" t="s">
        <v>82</v>
      </c>
      <c r="K9" s="27"/>
      <c r="L9" s="27"/>
      <c r="M9" s="27"/>
      <c r="N9" s="27"/>
      <c r="P9" s="25" t="s">
        <v>42</v>
      </c>
      <c r="Q9" s="8">
        <v>10</v>
      </c>
      <c r="R9" s="9">
        <v>593.5</v>
      </c>
      <c r="S9" s="8">
        <v>407</v>
      </c>
      <c r="T9" s="6" t="str">
        <f t="shared" si="0"/>
        <v>B</v>
      </c>
      <c r="U9" s="7" t="str">
        <f t="shared" si="1"/>
        <v>補正対象</v>
      </c>
      <c r="V9" s="10" t="str">
        <f t="shared" si="2"/>
        <v>A</v>
      </c>
    </row>
    <row r="10" spans="1:22" ht="18" customHeight="1" thickBot="1" x14ac:dyDescent="0.45">
      <c r="A10" s="461"/>
      <c r="B10" s="461"/>
      <c r="C10" s="471"/>
      <c r="D10" s="471"/>
      <c r="E10" s="448"/>
      <c r="F10" s="28"/>
      <c r="G10" s="478"/>
      <c r="H10" s="478"/>
      <c r="I10" s="446"/>
      <c r="J10" s="461"/>
      <c r="K10" s="27"/>
      <c r="L10" s="27"/>
      <c r="M10" s="27"/>
      <c r="N10" s="27"/>
      <c r="P10" s="25" t="s">
        <v>43</v>
      </c>
      <c r="Q10" s="8">
        <v>11.9</v>
      </c>
      <c r="R10" s="9">
        <v>529.6</v>
      </c>
      <c r="S10" s="8">
        <v>619.9</v>
      </c>
      <c r="T10" s="6" t="str">
        <f t="shared" si="0"/>
        <v>B</v>
      </c>
      <c r="U10" s="7" t="str">
        <f t="shared" si="1"/>
        <v>補正対象</v>
      </c>
      <c r="V10" s="10" t="str">
        <f t="shared" si="2"/>
        <v>A</v>
      </c>
    </row>
    <row r="11" spans="1:22" ht="18" customHeight="1" thickTop="1" x14ac:dyDescent="0.4">
      <c r="A11" s="482" t="str">
        <f>M4</f>
        <v>B</v>
      </c>
      <c r="B11" s="484">
        <f>IF(A11="","",IF(A11="A",3,IF(A11="B",2,1.5)))</f>
        <v>2</v>
      </c>
      <c r="C11" s="443">
        <f>IF(A11="","",IF(A11="A",11.5,IF(A11="B",12,IF(A11="CI",12.5,IF(A11="CII",13,13.5)))))</f>
        <v>12</v>
      </c>
      <c r="D11" s="443">
        <f>IF(A11="","",IF(A11="A",12,IF(A11="B",12.5,IF(A11="CI",12.5,IF(A11="CII",13,13.5)))))</f>
        <v>12.5</v>
      </c>
      <c r="E11" s="449" t="str">
        <f>IF(A11="","",IF(OR(A11="A",A11="B"),"除酸",IF(OR(A11="CI",A11="CII"),"補酸, 除酸","補酸")))</f>
        <v>除酸</v>
      </c>
      <c r="F11" s="1"/>
      <c r="G11" s="486"/>
      <c r="H11" s="486"/>
      <c r="I11" s="484" t="str">
        <f>IF(N4="適用可",IF(A11="","",IF(A11="A",3.5,IF(A11="B",2.5,2))),"-")</f>
        <v>-</v>
      </c>
      <c r="J11" s="482" t="str">
        <f>IF(N4="適用可",IF(A11="","",IF(OR(A11="A",A11="B"),"補酸(条件付)","-")),"-")</f>
        <v>-</v>
      </c>
      <c r="K11" s="27"/>
      <c r="L11" s="27"/>
      <c r="M11" s="27"/>
      <c r="N11" s="27"/>
      <c r="P11" s="25" t="s">
        <v>44</v>
      </c>
      <c r="Q11" s="8">
        <v>11</v>
      </c>
      <c r="R11" s="9">
        <v>538.29999999999995</v>
      </c>
      <c r="S11" s="8">
        <v>496.2</v>
      </c>
      <c r="T11" s="6" t="str">
        <f t="shared" si="0"/>
        <v>B</v>
      </c>
      <c r="U11" s="7" t="str">
        <f t="shared" si="1"/>
        <v>補正対象</v>
      </c>
      <c r="V11" s="10" t="str">
        <f t="shared" si="2"/>
        <v>A</v>
      </c>
    </row>
    <row r="12" spans="1:22" ht="18" customHeight="1" x14ac:dyDescent="0.4">
      <c r="A12" s="483"/>
      <c r="B12" s="485"/>
      <c r="C12" s="444"/>
      <c r="D12" s="444"/>
      <c r="E12" s="450"/>
      <c r="F12" s="1"/>
      <c r="G12" s="486"/>
      <c r="H12" s="486"/>
      <c r="I12" s="485"/>
      <c r="J12" s="483"/>
      <c r="K12" s="27"/>
      <c r="L12" s="27"/>
      <c r="M12" s="27"/>
      <c r="N12" s="27"/>
      <c r="P12" s="25" t="s">
        <v>45</v>
      </c>
      <c r="Q12" s="8">
        <v>14.1</v>
      </c>
      <c r="R12" s="9">
        <v>612.20000000000005</v>
      </c>
      <c r="S12" s="8">
        <v>712</v>
      </c>
      <c r="T12" s="6" t="str">
        <f t="shared" si="0"/>
        <v>CI</v>
      </c>
      <c r="U12" s="7" t="str">
        <f t="shared" si="1"/>
        <v/>
      </c>
      <c r="V12" s="10" t="str">
        <f t="shared" si="2"/>
        <v>CI</v>
      </c>
    </row>
    <row r="13" spans="1:22" ht="18" customHeight="1" x14ac:dyDescent="0.4">
      <c r="A13" s="483"/>
      <c r="B13" s="485"/>
      <c r="C13" s="445"/>
      <c r="D13" s="445"/>
      <c r="E13" s="451"/>
      <c r="F13" s="1"/>
      <c r="G13" s="486"/>
      <c r="H13" s="486"/>
      <c r="I13" s="485"/>
      <c r="J13" s="483"/>
      <c r="K13" s="27"/>
      <c r="L13" s="27"/>
      <c r="M13" s="27"/>
      <c r="N13" s="27"/>
      <c r="P13" s="25" t="s">
        <v>46</v>
      </c>
      <c r="Q13" s="8">
        <v>13.8</v>
      </c>
      <c r="R13" s="9">
        <v>735</v>
      </c>
      <c r="S13" s="8">
        <v>630.20000000000005</v>
      </c>
      <c r="T13" s="6" t="str">
        <f t="shared" si="0"/>
        <v>CI</v>
      </c>
      <c r="U13" s="7" t="str">
        <f t="shared" si="1"/>
        <v>補正対象</v>
      </c>
      <c r="V13" s="10" t="str">
        <f t="shared" si="2"/>
        <v>B</v>
      </c>
    </row>
    <row r="14" spans="1:22" ht="18" customHeight="1" x14ac:dyDescent="0.4">
      <c r="A14" s="16"/>
      <c r="B14" s="16"/>
      <c r="C14" s="16"/>
      <c r="D14" s="16"/>
      <c r="E14" s="16"/>
      <c r="F14" s="16"/>
      <c r="G14" s="16"/>
      <c r="H14" s="16"/>
      <c r="I14" s="16"/>
      <c r="P14" s="25" t="s">
        <v>47</v>
      </c>
      <c r="Q14" s="8">
        <v>13.2</v>
      </c>
      <c r="R14" s="9">
        <v>769.9</v>
      </c>
      <c r="S14" s="8">
        <v>593.29999999999995</v>
      </c>
      <c r="T14" s="6" t="str">
        <f t="shared" si="0"/>
        <v>CI</v>
      </c>
      <c r="U14" s="7" t="str">
        <f t="shared" si="1"/>
        <v>補正対象</v>
      </c>
      <c r="V14" s="10" t="str">
        <f t="shared" si="2"/>
        <v>B</v>
      </c>
    </row>
    <row r="15" spans="1:22" ht="18" customHeight="1" x14ac:dyDescent="0.4">
      <c r="A15" s="16"/>
      <c r="B15" s="16"/>
      <c r="C15" s="16"/>
      <c r="D15" s="16"/>
      <c r="E15" s="16"/>
      <c r="F15" s="16"/>
      <c r="G15" s="16"/>
      <c r="H15" s="16"/>
      <c r="I15" s="16"/>
      <c r="P15" s="25" t="s">
        <v>48</v>
      </c>
      <c r="Q15" s="8">
        <v>14</v>
      </c>
      <c r="R15" s="9">
        <v>579.20000000000005</v>
      </c>
      <c r="S15" s="8">
        <v>547.70000000000005</v>
      </c>
      <c r="T15" s="6" t="str">
        <f t="shared" si="0"/>
        <v>CI</v>
      </c>
      <c r="U15" s="7" t="str">
        <f t="shared" si="1"/>
        <v>補正対象</v>
      </c>
      <c r="V15" s="10" t="str">
        <f t="shared" si="2"/>
        <v>B</v>
      </c>
    </row>
    <row r="16" spans="1:22" ht="18" customHeight="1" x14ac:dyDescent="0.4">
      <c r="A16" s="16"/>
      <c r="B16" s="16"/>
      <c r="C16" s="16"/>
      <c r="D16" s="16"/>
      <c r="E16" s="16"/>
      <c r="F16" s="16"/>
      <c r="G16" s="16"/>
      <c r="H16" s="16"/>
      <c r="I16" s="16"/>
      <c r="P16" s="25" t="s">
        <v>49</v>
      </c>
      <c r="Q16" s="8">
        <v>14.9</v>
      </c>
      <c r="R16" s="9">
        <v>594.9</v>
      </c>
      <c r="S16" s="8">
        <v>649.70000000000005</v>
      </c>
      <c r="T16" s="6" t="str">
        <f t="shared" si="0"/>
        <v>CI</v>
      </c>
      <c r="U16" s="7" t="str">
        <f t="shared" si="1"/>
        <v>補正対象</v>
      </c>
      <c r="V16" s="10" t="str">
        <f t="shared" si="2"/>
        <v>B</v>
      </c>
    </row>
    <row r="17" spans="1:22" ht="18" customHeight="1" x14ac:dyDescent="0.4">
      <c r="A17" s="16"/>
      <c r="B17" s="16"/>
      <c r="C17" s="16"/>
      <c r="D17" s="16"/>
      <c r="E17" s="16"/>
      <c r="F17" s="16"/>
      <c r="G17" s="16"/>
      <c r="H17" s="16"/>
      <c r="I17" s="16"/>
      <c r="P17" s="25" t="s">
        <v>50</v>
      </c>
      <c r="Q17" s="8">
        <v>13.9</v>
      </c>
      <c r="R17" s="9">
        <v>619.29999999999995</v>
      </c>
      <c r="S17" s="8">
        <v>559.5</v>
      </c>
      <c r="T17" s="6" t="str">
        <f t="shared" si="0"/>
        <v>CI</v>
      </c>
      <c r="U17" s="7" t="str">
        <f t="shared" si="1"/>
        <v>補正対象</v>
      </c>
      <c r="V17" s="10" t="str">
        <f t="shared" si="2"/>
        <v>B</v>
      </c>
    </row>
    <row r="18" spans="1:22" ht="18" customHeight="1" x14ac:dyDescent="0.4">
      <c r="A18" s="16"/>
      <c r="B18" s="16"/>
      <c r="C18" s="16"/>
      <c r="D18" s="16"/>
      <c r="E18" s="16"/>
      <c r="F18" s="16"/>
      <c r="G18" s="16"/>
      <c r="H18" s="16"/>
      <c r="I18" s="16"/>
      <c r="P18" s="25" t="s">
        <v>51</v>
      </c>
      <c r="Q18" s="8">
        <v>11.1</v>
      </c>
      <c r="R18" s="9">
        <v>618.9</v>
      </c>
      <c r="S18" s="8">
        <v>551.79999999999995</v>
      </c>
      <c r="T18" s="6" t="str">
        <f t="shared" si="0"/>
        <v>B</v>
      </c>
      <c r="U18" s="7" t="str">
        <f t="shared" si="1"/>
        <v>補正対象</v>
      </c>
      <c r="V18" s="10" t="str">
        <f t="shared" si="2"/>
        <v>A</v>
      </c>
    </row>
    <row r="19" spans="1:22" ht="18" customHeight="1" x14ac:dyDescent="0.4">
      <c r="A19" s="16"/>
      <c r="B19" s="16"/>
      <c r="C19" s="16"/>
      <c r="D19" s="16"/>
      <c r="E19" s="16"/>
      <c r="F19" s="16"/>
      <c r="G19" s="16"/>
      <c r="H19" s="16"/>
      <c r="I19" s="16"/>
      <c r="P19" s="22" t="s">
        <v>52</v>
      </c>
      <c r="Q19" s="11">
        <v>13.3</v>
      </c>
      <c r="R19" s="12">
        <v>759.1</v>
      </c>
      <c r="S19" s="11">
        <v>388.6</v>
      </c>
      <c r="T19" s="13" t="str">
        <f t="shared" si="0"/>
        <v>CI</v>
      </c>
      <c r="U19" s="14" t="str">
        <f t="shared" si="1"/>
        <v>補正対象</v>
      </c>
      <c r="V19" s="15" t="str">
        <f t="shared" si="2"/>
        <v>B</v>
      </c>
    </row>
    <row r="20" spans="1:22" ht="18" customHeight="1" x14ac:dyDescent="0.4">
      <c r="A20" s="16"/>
      <c r="B20" s="16"/>
      <c r="C20" s="16"/>
      <c r="D20" s="16"/>
      <c r="E20" s="16"/>
      <c r="F20" s="16"/>
      <c r="G20" s="16"/>
      <c r="H20" s="16"/>
      <c r="I20" s="16"/>
      <c r="P20" s="25" t="s">
        <v>53</v>
      </c>
      <c r="Q20" s="8">
        <v>17.100000000000001</v>
      </c>
      <c r="R20" s="9">
        <v>630.29999999999995</v>
      </c>
      <c r="S20" s="8">
        <v>695.7</v>
      </c>
      <c r="T20" s="6" t="str">
        <f t="shared" si="0"/>
        <v>CII</v>
      </c>
      <c r="U20" s="7" t="str">
        <f t="shared" si="1"/>
        <v>補正対象</v>
      </c>
      <c r="V20" s="10" t="str">
        <f t="shared" si="2"/>
        <v>CI</v>
      </c>
    </row>
    <row r="21" spans="1:22" ht="18" customHeight="1" x14ac:dyDescent="0.4">
      <c r="A21" s="16"/>
      <c r="B21" s="16"/>
      <c r="C21" s="16"/>
      <c r="D21" s="16"/>
      <c r="E21" s="16"/>
      <c r="F21" s="16"/>
      <c r="G21" s="16"/>
      <c r="H21" s="16"/>
      <c r="I21" s="16"/>
      <c r="P21" s="25" t="s">
        <v>54</v>
      </c>
      <c r="Q21" s="8">
        <v>16.100000000000001</v>
      </c>
      <c r="R21" s="9">
        <v>570.9</v>
      </c>
      <c r="S21" s="8">
        <v>721.4</v>
      </c>
      <c r="T21" s="6" t="str">
        <f t="shared" si="0"/>
        <v>CII</v>
      </c>
      <c r="U21" s="7" t="str">
        <f t="shared" si="1"/>
        <v/>
      </c>
      <c r="V21" s="10" t="str">
        <f t="shared" si="2"/>
        <v>CII</v>
      </c>
    </row>
    <row r="22" spans="1:22" ht="18" customHeight="1" x14ac:dyDescent="0.4">
      <c r="A22" s="16"/>
      <c r="B22" s="16"/>
      <c r="C22" s="16"/>
      <c r="D22" s="16"/>
      <c r="E22" s="16"/>
      <c r="F22" s="16"/>
      <c r="G22" s="16"/>
      <c r="H22" s="16"/>
      <c r="I22" s="16"/>
      <c r="P22" s="25" t="s">
        <v>55</v>
      </c>
      <c r="Q22" s="8">
        <v>16.7</v>
      </c>
      <c r="R22" s="9">
        <v>606.79999999999995</v>
      </c>
      <c r="S22" s="8">
        <v>680.8</v>
      </c>
      <c r="T22" s="6" t="str">
        <f t="shared" si="0"/>
        <v>CII</v>
      </c>
      <c r="U22" s="7" t="str">
        <f t="shared" si="1"/>
        <v>補正対象</v>
      </c>
      <c r="V22" s="10" t="str">
        <f t="shared" si="2"/>
        <v>CI</v>
      </c>
    </row>
    <row r="23" spans="1:22" ht="18" customHeight="1" x14ac:dyDescent="0.4">
      <c r="A23" s="16"/>
      <c r="B23" s="16"/>
      <c r="C23" s="16"/>
      <c r="D23" s="16"/>
      <c r="E23" s="16"/>
      <c r="F23" s="16"/>
      <c r="G23" s="16"/>
      <c r="H23" s="16"/>
      <c r="I23" s="16"/>
      <c r="P23" s="25" t="s">
        <v>56</v>
      </c>
      <c r="Q23" s="8">
        <v>14.9</v>
      </c>
      <c r="R23" s="9">
        <v>570.1</v>
      </c>
      <c r="S23" s="8">
        <v>536.29999999999995</v>
      </c>
      <c r="T23" s="6" t="str">
        <f t="shared" si="0"/>
        <v>CI</v>
      </c>
      <c r="U23" s="7" t="str">
        <f t="shared" si="1"/>
        <v>補正対象</v>
      </c>
      <c r="V23" s="10" t="str">
        <f t="shared" si="2"/>
        <v>B</v>
      </c>
    </row>
    <row r="24" spans="1:22" ht="18" customHeight="1" x14ac:dyDescent="0.4">
      <c r="A24" s="16"/>
      <c r="B24" s="16"/>
      <c r="C24" s="16"/>
      <c r="D24" s="16"/>
      <c r="E24" s="16"/>
      <c r="F24" s="16"/>
      <c r="G24" s="16"/>
      <c r="H24" s="16"/>
      <c r="I24" s="16"/>
      <c r="P24" s="25" t="s">
        <v>57</v>
      </c>
      <c r="Q24" s="8">
        <v>16.3</v>
      </c>
      <c r="R24" s="9">
        <v>596.9</v>
      </c>
      <c r="S24" s="8">
        <v>691.4</v>
      </c>
      <c r="T24" s="6" t="str">
        <f t="shared" si="0"/>
        <v>CII</v>
      </c>
      <c r="U24" s="7" t="str">
        <f t="shared" si="1"/>
        <v>補正対象</v>
      </c>
      <c r="V24" s="10" t="str">
        <f t="shared" si="2"/>
        <v>CI</v>
      </c>
    </row>
    <row r="25" spans="1:22" ht="18" customHeight="1" x14ac:dyDescent="0.4">
      <c r="A25" s="16"/>
      <c r="B25" s="16"/>
      <c r="C25" s="16"/>
      <c r="D25" s="16"/>
      <c r="E25" s="16"/>
      <c r="F25" s="16"/>
      <c r="G25" s="16"/>
      <c r="H25" s="16"/>
      <c r="I25" s="16"/>
      <c r="P25" s="25" t="s">
        <v>58</v>
      </c>
      <c r="Q25" s="8">
        <v>13.6</v>
      </c>
      <c r="R25" s="9">
        <v>802.4</v>
      </c>
      <c r="S25" s="8">
        <v>551.70000000000005</v>
      </c>
      <c r="T25" s="6" t="str">
        <f t="shared" si="0"/>
        <v>CI</v>
      </c>
      <c r="U25" s="7" t="str">
        <f t="shared" si="1"/>
        <v>補正対象</v>
      </c>
      <c r="V25" s="10" t="str">
        <f t="shared" si="2"/>
        <v>B</v>
      </c>
    </row>
    <row r="26" spans="1:22" ht="18" customHeight="1" x14ac:dyDescent="0.4">
      <c r="A26" s="16"/>
      <c r="B26" s="16"/>
      <c r="C26" s="16"/>
      <c r="D26" s="16"/>
      <c r="E26" s="16"/>
      <c r="F26" s="16"/>
      <c r="G26" s="16"/>
      <c r="H26" s="16"/>
      <c r="I26" s="16"/>
      <c r="P26" s="25" t="s">
        <v>59</v>
      </c>
      <c r="Q26" s="8">
        <v>13.3</v>
      </c>
      <c r="R26" s="9">
        <v>805.7</v>
      </c>
      <c r="S26" s="8">
        <v>488.9</v>
      </c>
      <c r="T26" s="6" t="str">
        <f t="shared" si="0"/>
        <v>CI</v>
      </c>
      <c r="U26" s="7" t="str">
        <f t="shared" si="1"/>
        <v>補正対象</v>
      </c>
      <c r="V26" s="10" t="str">
        <f t="shared" si="2"/>
        <v>B</v>
      </c>
    </row>
    <row r="27" spans="1:22" ht="18" customHeight="1" x14ac:dyDescent="0.4">
      <c r="A27" s="16"/>
      <c r="B27" s="16"/>
      <c r="C27" s="16"/>
      <c r="D27" s="16"/>
      <c r="E27" s="16"/>
      <c r="F27" s="16"/>
      <c r="G27" s="16"/>
      <c r="H27" s="16"/>
      <c r="I27" s="16"/>
      <c r="P27" s="25" t="s">
        <v>60</v>
      </c>
      <c r="Q27" s="8">
        <v>14.7</v>
      </c>
      <c r="R27" s="9">
        <v>784.3</v>
      </c>
      <c r="S27" s="8">
        <v>681.5</v>
      </c>
      <c r="T27" s="6" t="str">
        <f t="shared" si="0"/>
        <v>CI</v>
      </c>
      <c r="U27" s="7" t="str">
        <f t="shared" si="1"/>
        <v>補正対象</v>
      </c>
      <c r="V27" s="10" t="str">
        <f t="shared" si="2"/>
        <v>B</v>
      </c>
    </row>
    <row r="28" spans="1:22" ht="18" customHeight="1" x14ac:dyDescent="0.4">
      <c r="A28" s="16"/>
      <c r="B28" s="16"/>
      <c r="C28" s="16"/>
      <c r="D28" s="16"/>
      <c r="E28" s="16"/>
      <c r="F28" s="16"/>
      <c r="G28" s="16"/>
      <c r="H28" s="16"/>
      <c r="I28" s="16"/>
      <c r="P28" s="25" t="s">
        <v>61</v>
      </c>
      <c r="Q28" s="8">
        <v>15.6</v>
      </c>
      <c r="R28" s="9">
        <v>968.4</v>
      </c>
      <c r="S28" s="8">
        <v>677.5</v>
      </c>
      <c r="T28" s="6" t="str">
        <f t="shared" si="0"/>
        <v>CII</v>
      </c>
      <c r="U28" s="7" t="str">
        <f t="shared" si="1"/>
        <v>補正対象</v>
      </c>
      <c r="V28" s="10" t="str">
        <f t="shared" si="2"/>
        <v>CI</v>
      </c>
    </row>
    <row r="29" spans="1:22" ht="18" customHeight="1" x14ac:dyDescent="0.4">
      <c r="A29" s="16"/>
      <c r="B29" s="16"/>
      <c r="C29" s="16"/>
      <c r="D29" s="16"/>
      <c r="E29" s="16"/>
      <c r="F29" s="16"/>
      <c r="G29" s="16"/>
      <c r="H29" s="16"/>
      <c r="I29" s="16"/>
      <c r="P29" s="25" t="s">
        <v>62</v>
      </c>
      <c r="Q29" s="8">
        <v>16.600000000000001</v>
      </c>
      <c r="R29" s="9">
        <v>1108.7</v>
      </c>
      <c r="S29" s="8">
        <v>675.6</v>
      </c>
      <c r="T29" s="6" t="str">
        <f t="shared" si="0"/>
        <v>CII</v>
      </c>
      <c r="U29" s="7" t="str">
        <f t="shared" si="1"/>
        <v>補正対象</v>
      </c>
      <c r="V29" s="10" t="str">
        <f t="shared" si="2"/>
        <v>CI</v>
      </c>
    </row>
    <row r="30" spans="1:22" ht="18" customHeight="1" x14ac:dyDescent="0.4">
      <c r="A30" s="16"/>
      <c r="B30" s="16"/>
      <c r="C30" s="16"/>
      <c r="D30" s="16"/>
      <c r="E30" s="16"/>
      <c r="F30" s="16"/>
      <c r="G30" s="16"/>
      <c r="H30" s="16"/>
      <c r="I30" s="16"/>
      <c r="P30" s="25" t="s">
        <v>63</v>
      </c>
      <c r="Q30" s="8">
        <v>14.3</v>
      </c>
      <c r="R30" s="9">
        <v>996.6</v>
      </c>
      <c r="S30" s="8">
        <v>503.4</v>
      </c>
      <c r="T30" s="6" t="str">
        <f t="shared" si="0"/>
        <v>CI</v>
      </c>
      <c r="U30" s="7" t="str">
        <f t="shared" si="1"/>
        <v>補正対象</v>
      </c>
      <c r="V30" s="10" t="str">
        <f t="shared" si="2"/>
        <v>B</v>
      </c>
    </row>
    <row r="31" spans="1:22" ht="18" customHeight="1" x14ac:dyDescent="0.4">
      <c r="A31" s="16"/>
      <c r="B31" s="16"/>
      <c r="C31" s="16"/>
      <c r="D31" s="16"/>
      <c r="E31" s="16"/>
      <c r="F31" s="16"/>
      <c r="G31" s="16"/>
      <c r="H31" s="16"/>
      <c r="I31" s="16"/>
      <c r="P31" s="22" t="s">
        <v>64</v>
      </c>
      <c r="Q31" s="11">
        <v>17</v>
      </c>
      <c r="R31" s="12">
        <v>1265.7</v>
      </c>
      <c r="S31" s="11">
        <v>707.6</v>
      </c>
      <c r="T31" s="13" t="str">
        <f t="shared" si="0"/>
        <v>CII</v>
      </c>
      <c r="U31" s="14" t="str">
        <f t="shared" si="1"/>
        <v/>
      </c>
      <c r="V31" s="15" t="str">
        <f t="shared" si="2"/>
        <v>CII</v>
      </c>
    </row>
    <row r="32" spans="1:22" ht="18" customHeight="1" x14ac:dyDescent="0.4">
      <c r="A32" s="16"/>
      <c r="B32" s="16"/>
      <c r="C32" s="16"/>
      <c r="D32" s="16"/>
      <c r="E32" s="16"/>
      <c r="F32" s="16"/>
      <c r="G32" s="16"/>
      <c r="H32" s="16"/>
      <c r="I32" s="16"/>
    </row>
    <row r="33" spans="1:9" ht="18" customHeight="1" x14ac:dyDescent="0.4">
      <c r="A33" s="16"/>
      <c r="B33" s="16"/>
      <c r="C33" s="16"/>
      <c r="D33" s="16"/>
      <c r="E33" s="16"/>
      <c r="F33" s="16"/>
      <c r="G33" s="16"/>
      <c r="H33" s="16"/>
      <c r="I33" s="16"/>
    </row>
    <row r="34" spans="1:9" ht="18" customHeight="1" x14ac:dyDescent="0.4">
      <c r="A34" s="16"/>
      <c r="B34" s="16"/>
      <c r="C34" s="16"/>
      <c r="D34" s="16"/>
      <c r="E34" s="16"/>
      <c r="F34" s="16"/>
      <c r="G34" s="16"/>
      <c r="H34" s="16"/>
      <c r="I34" s="16"/>
    </row>
    <row r="35" spans="1:9" ht="18" customHeight="1" x14ac:dyDescent="0.4"/>
    <row r="36" spans="1:9" ht="18" customHeight="1" x14ac:dyDescent="0.4"/>
    <row r="37" spans="1:9" ht="18" customHeight="1" x14ac:dyDescent="0.4"/>
    <row r="38" spans="1:9" ht="18" customHeight="1" x14ac:dyDescent="0.4"/>
    <row r="39" spans="1:9" ht="18" customHeight="1" x14ac:dyDescent="0.4"/>
    <row r="40" spans="1:9" ht="18" customHeight="1" x14ac:dyDescent="0.4"/>
    <row r="41" spans="1:9" ht="18" customHeight="1" x14ac:dyDescent="0.4"/>
    <row r="42" spans="1:9" ht="18" customHeight="1" x14ac:dyDescent="0.4"/>
    <row r="43" spans="1:9" ht="18" customHeight="1" x14ac:dyDescent="0.4"/>
    <row r="44" spans="1:9" ht="18" customHeight="1" x14ac:dyDescent="0.4"/>
    <row r="45" spans="1:9" ht="18" customHeight="1" x14ac:dyDescent="0.4"/>
    <row r="46" spans="1:9" ht="18" customHeight="1" x14ac:dyDescent="0.4"/>
    <row r="47" spans="1:9" ht="18" customHeight="1" x14ac:dyDescent="0.4"/>
    <row r="48" spans="1:9"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sheetData>
  <mergeCells count="52">
    <mergeCell ref="Q1:S1"/>
    <mergeCell ref="Q2:Q3"/>
    <mergeCell ref="T1:T3"/>
    <mergeCell ref="V1:V3"/>
    <mergeCell ref="U1:U3"/>
    <mergeCell ref="A8:A10"/>
    <mergeCell ref="A11:A13"/>
    <mergeCell ref="B11:B13"/>
    <mergeCell ref="B8:B10"/>
    <mergeCell ref="L1:L3"/>
    <mergeCell ref="L4:L6"/>
    <mergeCell ref="A4:A6"/>
    <mergeCell ref="A1:A3"/>
    <mergeCell ref="H4:H6"/>
    <mergeCell ref="C1:H1"/>
    <mergeCell ref="B1:B3"/>
    <mergeCell ref="B4:B6"/>
    <mergeCell ref="I4:I6"/>
    <mergeCell ref="J4:J6"/>
    <mergeCell ref="K4:K6"/>
    <mergeCell ref="C9:C10"/>
    <mergeCell ref="J11:J13"/>
    <mergeCell ref="I11:I13"/>
    <mergeCell ref="I8:J8"/>
    <mergeCell ref="I9:I10"/>
    <mergeCell ref="G11:H13"/>
    <mergeCell ref="C2:C3"/>
    <mergeCell ref="D2:D3"/>
    <mergeCell ref="E2:E3"/>
    <mergeCell ref="G8:H10"/>
    <mergeCell ref="J9:J10"/>
    <mergeCell ref="C8:D8"/>
    <mergeCell ref="D9:D10"/>
    <mergeCell ref="M4:M6"/>
    <mergeCell ref="N4:N6"/>
    <mergeCell ref="N1:N3"/>
    <mergeCell ref="F2:H3"/>
    <mergeCell ref="G4:G6"/>
    <mergeCell ref="P1:P3"/>
    <mergeCell ref="I1:K1"/>
    <mergeCell ref="I2:I3"/>
    <mergeCell ref="J2:J3"/>
    <mergeCell ref="K2:K3"/>
    <mergeCell ref="M1:M3"/>
    <mergeCell ref="D11:D13"/>
    <mergeCell ref="E8:E10"/>
    <mergeCell ref="F4:F6"/>
    <mergeCell ref="E11:E13"/>
    <mergeCell ref="C11:C13"/>
    <mergeCell ref="E4:E6"/>
    <mergeCell ref="D4:D6"/>
    <mergeCell ref="C4:C6"/>
  </mergeCells>
  <phoneticPr fontId="1"/>
  <conditionalFormatting sqref="R4:R31">
    <cfRule type="cellIs" dxfId="6" priority="7" operator="greaterThanOrEqual">
      <formula>500</formula>
    </cfRule>
  </conditionalFormatting>
  <conditionalFormatting sqref="S4:S31">
    <cfRule type="cellIs" dxfId="5" priority="6" operator="lessThanOrEqual">
      <formula>700</formula>
    </cfRule>
  </conditionalFormatting>
  <conditionalFormatting sqref="L4:L6">
    <cfRule type="containsText" dxfId="4" priority="5" operator="containsText" text="年平均気温を入力">
      <formula>NOT(ISERROR(SEARCH("年平均気温を入力",L4)))</formula>
    </cfRule>
  </conditionalFormatting>
  <conditionalFormatting sqref="M4:N4 M5:M6">
    <cfRule type="containsText" dxfId="3" priority="4" operator="containsText" text="降水量と日照量を入力">
      <formula>NOT(ISERROR(SEARCH("降水量と日照量を入力",M4)))</formula>
    </cfRule>
  </conditionalFormatting>
  <conditionalFormatting sqref="N4:N6">
    <cfRule type="containsText" dxfId="2" priority="2" operator="containsText" text="適用可">
      <formula>NOT(ISERROR(SEARCH("適用可",N4)))</formula>
    </cfRule>
    <cfRule type="containsText" dxfId="1" priority="3" operator="containsText" text="適用不可">
      <formula>NOT(ISERROR(SEARCH("適用不可",N4)))</formula>
    </cfRule>
  </conditionalFormatting>
  <conditionalFormatting sqref="I8:J13">
    <cfRule type="expression" dxfId="0" priority="1">
      <formula>$N$4="適用不可"</formula>
    </cfRule>
  </conditionalFormatting>
  <dataValidations count="1">
    <dataValidation type="list" allowBlank="1" showInputMessage="1" showErrorMessage="1" sqref="A4:A6" xr:uid="{124FD54A-D982-40FF-A1AE-6C58AB2DB131}">
      <formula1>$P$4:$P$31</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醸造行為に関する表明書（様式９）</vt:lpstr>
      <vt:lpstr>総アルコール濃度計算表</vt:lpstr>
      <vt:lpstr>栽培地域区分と醸造行為</vt:lpstr>
      <vt:lpstr>栽培地域区分と醸造行為!Print_Area</vt:lpstr>
      <vt:lpstr>'醸造行為に関する表明書（様式９）'!Print_Area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2022-09-14T10:40:15Z</dcterms:created>
  <dcterms:modified xsi:type="dcterms:W3CDTF">2024-03-15T03:58:37Z</dcterms:modified>
</cp:coreProperties>
</file>